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0x"/>
    <numFmt numFmtId="165" formatCode="0.0x"/>
    <numFmt numFmtId="166" formatCode="0.0%"/>
    <numFmt numFmtId="167" formatCode="&quot;$&quot;#,##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6"/>
    </font>
    <font>
      <name val="Aptos"/>
      <b val="1"/>
      <color rgb="000F1B2D"/>
      <sz val="13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0891B2"/>
        <bgColor rgb="000891B2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5" fontId="7" fillId="5" borderId="1" applyAlignment="1" pivotButton="0" quotePrefix="0" xfId="0">
      <alignment horizontal="center" vertical="center"/>
    </xf>
    <xf numFmtId="9" fontId="7" fillId="5" borderId="1" applyAlignment="1" pivotButton="0" quotePrefix="0" xfId="0">
      <alignment horizontal="center" vertical="center"/>
    </xf>
    <xf numFmtId="166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6" fillId="7" borderId="1" applyAlignment="1" pivotButton="0" quotePrefix="0" xfId="0">
      <alignment horizontal="left" vertical="center"/>
    </xf>
    <xf numFmtId="167" fontId="7" fillId="8" borderId="1" applyAlignment="1" pivotButton="0" quotePrefix="0" xfId="0">
      <alignment horizontal="center" vertical="center"/>
    </xf>
    <xf numFmtId="166" fontId="7" fillId="8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left" vertical="center"/>
    </xf>
    <xf numFmtId="9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0" fontId="9" fillId="3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left" vertical="center"/>
    </xf>
    <xf numFmtId="167" fontId="7" fillId="11" borderId="1" applyAlignment="1" pivotButton="0" quotePrefix="0" xfId="0">
      <alignment horizontal="center" vertical="center"/>
    </xf>
    <xf numFmtId="9" fontId="7" fillId="11" borderId="1" applyAlignment="1" pivotButton="0" quotePrefix="0" xfId="0">
      <alignment horizontal="center" vertical="center"/>
    </xf>
    <xf numFmtId="167" fontId="10" fillId="11" borderId="1" applyAlignment="1" pivotButton="0" quotePrefix="0" xfId="0">
      <alignment horizontal="center" vertical="center"/>
    </xf>
    <xf numFmtId="3" fontId="7" fillId="11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0" fontId="6" fillId="11" borderId="1" applyAlignment="1" pivotButton="0" quotePrefix="0" xfId="0">
      <alignment horizontal="left" vertical="center"/>
    </xf>
    <xf numFmtId="0" fontId="6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166" fontId="10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9" fontId="10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7" fontId="12" fillId="13" borderId="1" applyAlignment="1" pivotButton="0" quotePrefix="0" xfId="0">
      <alignment horizontal="center" vertical="center"/>
    </xf>
    <xf numFmtId="167" fontId="13" fillId="13" borderId="1" applyAlignment="1" pivotButton="0" quotePrefix="0" xfId="0">
      <alignment horizontal="center" vertical="center"/>
    </xf>
    <xf numFmtId="166" fontId="13" fillId="13" borderId="1" applyAlignment="1" pivotButton="0" quotePrefix="0" xfId="0">
      <alignment horizontal="center" vertical="center"/>
    </xf>
    <xf numFmtId="165" fontId="13" fillId="13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167" fontId="7" fillId="7" borderId="1" applyAlignment="1" pivotButton="0" quotePrefix="0" xfId="0">
      <alignment horizontal="center" vertical="center"/>
    </xf>
    <xf numFmtId="166" fontId="10" fillId="7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MONTHLY REVENUE FORECAST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Build a probability-weighted revenue forecast from your active pipeline. Combine recurring revenue with new deal projections and calculate confidence ranges for 12-month planning.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Active pipeline deals with value and close probability</t>
        </is>
      </c>
    </row>
    <row r="9" ht="22" customHeight="1">
      <c r="A9" s="6" t="inlineStr">
        <is>
          <t xml:space="preserve">  • Expected close month per deal</t>
        </is>
      </c>
    </row>
    <row r="10" ht="22" customHeight="1">
      <c r="A10" s="6" t="inlineStr">
        <is>
          <t xml:space="preserve">  • Monthly recurring revenue (MRR) base</t>
        </is>
      </c>
    </row>
    <row r="11" ht="22" customHeight="1">
      <c r="A11" s="6" t="inlineStr">
        <is>
          <t xml:space="preserve">  • MRR growth rate</t>
        </is>
      </c>
    </row>
    <row r="12" ht="22" customHeight="1">
      <c r="A12" s="6" t="inlineStr">
        <is>
          <t xml:space="preserve">  • Revenue target by month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Weighted pipeline forecast by month</t>
        </is>
      </c>
    </row>
    <row r="16" ht="22" customHeight="1">
      <c r="A16" s="6" t="inlineStr">
        <is>
          <t xml:space="preserve">  • MRR + New deal projections</t>
        </is>
      </c>
    </row>
    <row r="17" ht="22" customHeight="1">
      <c r="A17" s="6" t="inlineStr">
        <is>
          <t xml:space="preserve">  • Best/Expected/Worst case scenarios</t>
        </is>
      </c>
    </row>
    <row r="18" ht="22" customHeight="1">
      <c r="A18" s="6" t="inlineStr">
        <is>
          <t xml:space="preserve">  • Quarterly rollups</t>
        </is>
      </c>
    </row>
    <row r="19" ht="22" customHeight="1">
      <c r="A19" s="6" t="inlineStr">
        <is>
          <t xml:space="preserve">  • Target attainment tracking</t>
        </is>
      </c>
    </row>
    <row r="20" ht="22" customHeight="1">
      <c r="A20" s="6" t="inlineStr">
        <is>
          <t xml:space="preserve">  • Pipeline coverage ratio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5:B15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Forecast Parameters</t>
        </is>
      </c>
      <c r="B1" s="8" t="n"/>
      <c r="C1" s="8" t="n"/>
    </row>
    <row r="3" ht="26" customHeight="1">
      <c r="A3" s="9" t="inlineStr">
        <is>
          <t>Optimistic Multiplier</t>
        </is>
      </c>
      <c r="B3" s="10" t="n">
        <v>1.2</v>
      </c>
      <c r="C3" s="11" t="inlineStr">
        <is>
          <t>For best-case scenario</t>
        </is>
      </c>
    </row>
    <row r="4" ht="26" customHeight="1">
      <c r="A4" s="9" t="inlineStr">
        <is>
          <t>Pessimistic Multiplier</t>
        </is>
      </c>
      <c r="B4" s="10" t="n">
        <v>0.7</v>
      </c>
      <c r="C4" s="11" t="inlineStr">
        <is>
          <t>For worst-case scenario</t>
        </is>
      </c>
    </row>
    <row r="5" ht="26" customHeight="1">
      <c r="A5" s="9" t="inlineStr">
        <is>
          <t>Pipeline Coverage Target</t>
        </is>
      </c>
      <c r="B5" s="12" t="n">
        <v>3</v>
      </c>
      <c r="C5" s="11" t="inlineStr">
        <is>
          <t>Pipeline needed vs quota</t>
        </is>
      </c>
    </row>
    <row r="6" ht="26" customHeight="1">
      <c r="A6" s="9" t="inlineStr">
        <is>
          <t>High Probability Threshold</t>
        </is>
      </c>
      <c r="B6" s="13" t="n">
        <v>0.7</v>
      </c>
      <c r="C6" s="11" t="inlineStr">
        <is>
          <t>Deals above this = committed</t>
        </is>
      </c>
    </row>
    <row r="7" ht="26" customHeight="1">
      <c r="A7" s="9" t="inlineStr">
        <is>
          <t>MRR Churn Rate (monthly)</t>
        </is>
      </c>
      <c r="B7" s="14" t="n">
        <v>0.02</v>
      </c>
      <c r="C7" s="11" t="inlineStr">
        <is>
          <t>Monthly recurring revenue churn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E43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4" customWidth="1" min="3" max="3"/>
    <col width="14" customWidth="1" min="4" max="4"/>
    <col width="24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5" t="inlineStr">
        <is>
          <t xml:space="preserve">  REVENUE FORECAST INPUTS — Enter in yellow cells</t>
        </is>
      </c>
      <c r="B1" s="16" t="n"/>
      <c r="C1" s="16" t="n"/>
      <c r="D1" s="16" t="n"/>
      <c r="E1" s="16" t="n"/>
    </row>
    <row r="3" ht="28" customHeight="1">
      <c r="A3" s="17" t="inlineStr">
        <is>
          <t>Current MRR</t>
        </is>
      </c>
      <c r="B3" s="18" t="n">
        <v>85000</v>
      </c>
      <c r="C3" s="11" t="inlineStr">
        <is>
          <t>Monthly Recurring Revenue base</t>
        </is>
      </c>
    </row>
    <row r="4" ht="28" customHeight="1">
      <c r="A4" s="17" t="inlineStr">
        <is>
          <t>MRR Growth Rate (%/month)</t>
        </is>
      </c>
      <c r="B4" s="19" t="n">
        <v>0.03</v>
      </c>
      <c r="C4" s="11" t="inlineStr">
        <is>
          <t>Expected monthly MRR growth</t>
        </is>
      </c>
    </row>
    <row r="5" ht="28" customHeight="1">
      <c r="A5" s="17" t="inlineStr">
        <is>
          <t>Annual Revenue Target</t>
        </is>
      </c>
      <c r="B5" s="18" t="n">
        <v>2000000</v>
      </c>
      <c r="C5" s="11" t="inlineStr">
        <is>
          <t>Full year revenue target</t>
        </is>
      </c>
    </row>
    <row r="7" ht="28" customHeight="1">
      <c r="A7" s="20" t="inlineStr">
        <is>
          <t xml:space="preserve">  PIPELINE DEALS</t>
        </is>
      </c>
      <c r="B7" s="21" t="n"/>
      <c r="C7" s="21" t="n"/>
      <c r="D7" s="21" t="n"/>
      <c r="E7" s="21" t="n"/>
    </row>
    <row r="8" ht="32" customHeight="1">
      <c r="A8" s="22" t="inlineStr">
        <is>
          <t>Deal Name</t>
        </is>
      </c>
      <c r="B8" s="22" t="inlineStr">
        <is>
          <t>Deal Value</t>
        </is>
      </c>
      <c r="C8" s="22" t="inlineStr">
        <is>
          <t>Probability %</t>
        </is>
      </c>
      <c r="D8" s="22" t="inlineStr">
        <is>
          <t>Close Month (1-12)</t>
        </is>
      </c>
      <c r="E8" s="22" t="inlineStr">
        <is>
          <t>Stage</t>
        </is>
      </c>
    </row>
    <row r="9">
      <c r="A9" s="23" t="inlineStr">
        <is>
          <t>Acme Corp Expansion</t>
        </is>
      </c>
      <c r="B9" s="18" t="n">
        <v>45000</v>
      </c>
      <c r="C9" s="24" t="n">
        <v>0.8</v>
      </c>
      <c r="D9" s="25" t="n">
        <v>1</v>
      </c>
      <c r="E9" s="23" t="inlineStr">
        <is>
          <t>Negotiation</t>
        </is>
      </c>
    </row>
    <row r="10">
      <c r="A10" s="23" t="inlineStr">
        <is>
          <t>Beta Industries</t>
        </is>
      </c>
      <c r="B10" s="18" t="n">
        <v>28000</v>
      </c>
      <c r="C10" s="24" t="n">
        <v>0.6</v>
      </c>
      <c r="D10" s="25" t="n">
        <v>1</v>
      </c>
      <c r="E10" s="23" t="inlineStr">
        <is>
          <t>Proposal</t>
        </is>
      </c>
    </row>
    <row r="11">
      <c r="A11" s="23" t="inlineStr">
        <is>
          <t>Gamma Solutions</t>
        </is>
      </c>
      <c r="B11" s="18" t="n">
        <v>65000</v>
      </c>
      <c r="C11" s="24" t="n">
        <v>0.4</v>
      </c>
      <c r="D11" s="25" t="n">
        <v>2</v>
      </c>
      <c r="E11" s="23" t="inlineStr">
        <is>
          <t>Discovery</t>
        </is>
      </c>
    </row>
    <row r="12">
      <c r="A12" s="23" t="inlineStr">
        <is>
          <t>Delta Manufacturing</t>
        </is>
      </c>
      <c r="B12" s="18" t="n">
        <v>32000</v>
      </c>
      <c r="C12" s="24" t="n">
        <v>0.9</v>
      </c>
      <c r="D12" s="25" t="n">
        <v>1</v>
      </c>
      <c r="E12" s="23" t="inlineStr">
        <is>
          <t>Verbal Commit</t>
        </is>
      </c>
    </row>
    <row r="13">
      <c r="A13" s="23" t="inlineStr">
        <is>
          <t>Epsilon Tech</t>
        </is>
      </c>
      <c r="B13" s="18" t="n">
        <v>55000</v>
      </c>
      <c r="C13" s="24" t="n">
        <v>0.3</v>
      </c>
      <c r="D13" s="25" t="n">
        <v>3</v>
      </c>
      <c r="E13" s="23" t="inlineStr">
        <is>
          <t>Qualification</t>
        </is>
      </c>
    </row>
    <row r="14">
      <c r="A14" s="23" t="inlineStr">
        <is>
          <t>Zeta Financial</t>
        </is>
      </c>
      <c r="B14" s="18" t="n">
        <v>18000</v>
      </c>
      <c r="C14" s="24" t="n">
        <v>0.75</v>
      </c>
      <c r="D14" s="25" t="n">
        <v>2</v>
      </c>
      <c r="E14" s="23" t="inlineStr">
        <is>
          <t>Negotiation</t>
        </is>
      </c>
    </row>
    <row r="15">
      <c r="A15" s="23" t="inlineStr">
        <is>
          <t>Eta Healthcare</t>
        </is>
      </c>
      <c r="B15" s="18" t="n">
        <v>72000</v>
      </c>
      <c r="C15" s="24" t="n">
        <v>0.5</v>
      </c>
      <c r="D15" s="25" t="n">
        <v>3</v>
      </c>
      <c r="E15" s="23" t="inlineStr">
        <is>
          <t>Proposal</t>
        </is>
      </c>
    </row>
    <row r="16">
      <c r="A16" s="23" t="inlineStr">
        <is>
          <t>Theta Retail</t>
        </is>
      </c>
      <c r="B16" s="18" t="n">
        <v>25000</v>
      </c>
      <c r="C16" s="24" t="n">
        <v>0.65</v>
      </c>
      <c r="D16" s="25" t="n">
        <v>2</v>
      </c>
      <c r="E16" s="23" t="inlineStr">
        <is>
          <t>Proposal</t>
        </is>
      </c>
    </row>
    <row r="17">
      <c r="A17" s="23" t="inlineStr">
        <is>
          <t>Iota Logistics</t>
        </is>
      </c>
      <c r="B17" s="18" t="n">
        <v>40000</v>
      </c>
      <c r="C17" s="24" t="n">
        <v>0.45</v>
      </c>
      <c r="D17" s="25" t="n">
        <v>4</v>
      </c>
      <c r="E17" s="23" t="inlineStr">
        <is>
          <t>Discovery</t>
        </is>
      </c>
    </row>
    <row r="18">
      <c r="A18" s="23" t="inlineStr">
        <is>
          <t>Kappa Media</t>
        </is>
      </c>
      <c r="B18" s="18" t="n">
        <v>15000</v>
      </c>
      <c r="C18" s="24" t="n">
        <v>0.85</v>
      </c>
      <c r="D18" s="25" t="n">
        <v>1</v>
      </c>
      <c r="E18" s="23" t="inlineStr">
        <is>
          <t>Negotiation</t>
        </is>
      </c>
    </row>
    <row r="19">
      <c r="A19" s="23" t="inlineStr">
        <is>
          <t>Lambda Education</t>
        </is>
      </c>
      <c r="B19" s="18" t="n">
        <v>50000</v>
      </c>
      <c r="C19" s="24" t="n">
        <v>0.35</v>
      </c>
      <c r="D19" s="25" t="n">
        <v>5</v>
      </c>
      <c r="E19" s="23" t="inlineStr">
        <is>
          <t>Qualification</t>
        </is>
      </c>
    </row>
    <row r="20">
      <c r="A20" s="23" t="inlineStr">
        <is>
          <t>Mu Consulting</t>
        </is>
      </c>
      <c r="B20" s="18" t="n">
        <v>38000</v>
      </c>
      <c r="C20" s="24" t="n">
        <v>0.55</v>
      </c>
      <c r="D20" s="25" t="n">
        <v>3</v>
      </c>
      <c r="E20" s="23" t="inlineStr">
        <is>
          <t>Proposal</t>
        </is>
      </c>
    </row>
    <row r="21">
      <c r="A21" s="26" t="n"/>
      <c r="B21" s="26" t="n"/>
      <c r="C21" s="26" t="n"/>
      <c r="D21" s="26" t="n"/>
      <c r="E21" s="26" t="n"/>
    </row>
    <row r="22">
      <c r="A22" s="27" t="n"/>
      <c r="B22" s="27" t="n"/>
      <c r="C22" s="27" t="n"/>
      <c r="D22" s="27" t="n"/>
      <c r="E22" s="27" t="n"/>
    </row>
    <row r="23">
      <c r="A23" s="26" t="n"/>
      <c r="B23" s="26" t="n"/>
      <c r="C23" s="26" t="n"/>
      <c r="D23" s="26" t="n"/>
      <c r="E23" s="26" t="n"/>
    </row>
    <row r="24">
      <c r="A24" s="27" t="n"/>
      <c r="B24" s="27" t="n"/>
      <c r="C24" s="27" t="n"/>
      <c r="D24" s="27" t="n"/>
      <c r="E24" s="27" t="n"/>
    </row>
    <row r="25">
      <c r="A25" s="26" t="n"/>
      <c r="B25" s="26" t="n"/>
      <c r="C25" s="26" t="n"/>
      <c r="D25" s="26" t="n"/>
      <c r="E25" s="26" t="n"/>
    </row>
    <row r="26">
      <c r="A26" s="27" t="n"/>
      <c r="B26" s="27" t="n"/>
      <c r="C26" s="27" t="n"/>
      <c r="D26" s="27" t="n"/>
      <c r="E26" s="27" t="n"/>
    </row>
    <row r="27">
      <c r="A27" s="26" t="n"/>
      <c r="B27" s="26" t="n"/>
      <c r="C27" s="26" t="n"/>
      <c r="D27" s="26" t="n"/>
      <c r="E27" s="26" t="n"/>
    </row>
    <row r="28">
      <c r="A28" s="27" t="n"/>
      <c r="B28" s="27" t="n"/>
      <c r="C28" s="27" t="n"/>
      <c r="D28" s="27" t="n"/>
      <c r="E28" s="27" t="n"/>
    </row>
    <row r="30" ht="28" customHeight="1">
      <c r="A30" s="28" t="inlineStr">
        <is>
          <t xml:space="preserve">  MONTHLY REVENUE TARGETS</t>
        </is>
      </c>
      <c r="B30" s="29" t="n"/>
      <c r="C30" s="29" t="n"/>
      <c r="D30" s="29" t="n"/>
      <c r="E30" s="29" t="n"/>
    </row>
    <row r="31" ht="28" customHeight="1">
      <c r="A31" s="30" t="inlineStr">
        <is>
          <t>Month</t>
        </is>
      </c>
      <c r="B31" s="30" t="inlineStr">
        <is>
          <t>Target Revenue</t>
        </is>
      </c>
    </row>
    <row r="32">
      <c r="A32" s="17" t="inlineStr">
        <is>
          <t>Jan</t>
        </is>
      </c>
      <c r="B32" s="18" t="n">
        <v>150000</v>
      </c>
    </row>
    <row r="33">
      <c r="A33" s="17" t="inlineStr">
        <is>
          <t>Feb</t>
        </is>
      </c>
      <c r="B33" s="18" t="n">
        <v>155000</v>
      </c>
    </row>
    <row r="34">
      <c r="A34" s="17" t="inlineStr">
        <is>
          <t>Mar</t>
        </is>
      </c>
      <c r="B34" s="18" t="n">
        <v>165000</v>
      </c>
    </row>
    <row r="35">
      <c r="A35" s="17" t="inlineStr">
        <is>
          <t>Apr</t>
        </is>
      </c>
      <c r="B35" s="18" t="n">
        <v>170000</v>
      </c>
    </row>
    <row r="36">
      <c r="A36" s="17" t="inlineStr">
        <is>
          <t>May</t>
        </is>
      </c>
      <c r="B36" s="18" t="n">
        <v>175000</v>
      </c>
    </row>
    <row r="37">
      <c r="A37" s="17" t="inlineStr">
        <is>
          <t>Jun</t>
        </is>
      </c>
      <c r="B37" s="18" t="n">
        <v>180000</v>
      </c>
    </row>
    <row r="38">
      <c r="A38" s="17" t="inlineStr">
        <is>
          <t>Jul</t>
        </is>
      </c>
      <c r="B38" s="18" t="n">
        <v>170000</v>
      </c>
    </row>
    <row r="39">
      <c r="A39" s="17" t="inlineStr">
        <is>
          <t>Aug</t>
        </is>
      </c>
      <c r="B39" s="18" t="n">
        <v>175000</v>
      </c>
    </row>
    <row r="40">
      <c r="A40" s="17" t="inlineStr">
        <is>
          <t>Sep</t>
        </is>
      </c>
      <c r="B40" s="18" t="n">
        <v>185000</v>
      </c>
    </row>
    <row r="41">
      <c r="A41" s="17" t="inlineStr">
        <is>
          <t>Oct</t>
        </is>
      </c>
      <c r="B41" s="18" t="n">
        <v>190000</v>
      </c>
    </row>
    <row r="42">
      <c r="A42" s="17" t="inlineStr">
        <is>
          <t>Nov</t>
        </is>
      </c>
      <c r="B42" s="18" t="n">
        <v>195000</v>
      </c>
    </row>
    <row r="43">
      <c r="A43" s="17" t="inlineStr">
        <is>
          <t>Dec</t>
        </is>
      </c>
      <c r="B43" s="18" t="n">
        <v>190000</v>
      </c>
    </row>
  </sheetData>
  <mergeCells count="3">
    <mergeCell ref="A30:E30"/>
    <mergeCell ref="A1:E1"/>
    <mergeCell ref="A7:E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G62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8" t="inlineStr">
        <is>
          <t xml:space="preserve">  CALCULATIONS — do NOT edit</t>
        </is>
      </c>
      <c r="B1" s="29" t="n"/>
      <c r="C1" s="29" t="n"/>
      <c r="D1" s="29" t="n"/>
      <c r="E1" s="29" t="n"/>
      <c r="F1" s="29" t="n"/>
      <c r="G1" s="29" t="n"/>
    </row>
    <row r="3" ht="28" customHeight="1">
      <c r="A3" s="20" t="inlineStr">
        <is>
          <t xml:space="preserve">  DEAL ANALYSIS</t>
        </is>
      </c>
      <c r="B3" s="21" t="n"/>
      <c r="C3" s="21" t="n"/>
      <c r="D3" s="21" t="n"/>
      <c r="E3" s="21" t="n"/>
      <c r="F3" s="21" t="n"/>
      <c r="G3" s="21" t="n"/>
    </row>
    <row r="4" ht="28" customHeight="1">
      <c r="A4" s="30" t="inlineStr">
        <is>
          <t>Deal</t>
        </is>
      </c>
      <c r="B4" s="30" t="inlineStr">
        <is>
          <t>Value</t>
        </is>
      </c>
      <c r="C4" s="30" t="inlineStr">
        <is>
          <t>Probability</t>
        </is>
      </c>
      <c r="D4" s="30" t="inlineStr">
        <is>
          <t>Weighted Value</t>
        </is>
      </c>
      <c r="E4" s="30" t="inlineStr">
        <is>
          <t>Close Month</t>
        </is>
      </c>
      <c r="F4" s="30" t="inlineStr">
        <is>
          <t>Committed?</t>
        </is>
      </c>
      <c r="G4" s="30" t="inlineStr">
        <is>
          <t>Upside</t>
        </is>
      </c>
    </row>
    <row r="5">
      <c r="A5" s="31">
        <f>INPUT!A9</f>
        <v/>
      </c>
      <c r="B5" s="32">
        <f>INPUT!B9</f>
        <v/>
      </c>
      <c r="C5" s="33">
        <f>INPUT!C9</f>
        <v/>
      </c>
      <c r="D5" s="34">
        <f>B5*C5</f>
        <v/>
      </c>
      <c r="E5" s="35">
        <f>INPUT!D9</f>
        <v/>
      </c>
      <c r="F5" s="36">
        <f>IF(C5&gt;=CONFIG!B6,"Yes","No")</f>
        <v/>
      </c>
      <c r="G5" s="32">
        <f>B5-D5</f>
        <v/>
      </c>
    </row>
    <row r="6">
      <c r="A6" s="31">
        <f>INPUT!A10</f>
        <v/>
      </c>
      <c r="B6" s="32">
        <f>INPUT!B10</f>
        <v/>
      </c>
      <c r="C6" s="33">
        <f>INPUT!C10</f>
        <v/>
      </c>
      <c r="D6" s="34">
        <f>B6*C6</f>
        <v/>
      </c>
      <c r="E6" s="35">
        <f>INPUT!D10</f>
        <v/>
      </c>
      <c r="F6" s="36">
        <f>IF(C6&gt;=CONFIG!B6,"Yes","No")</f>
        <v/>
      </c>
      <c r="G6" s="32">
        <f>B6-D6</f>
        <v/>
      </c>
    </row>
    <row r="7">
      <c r="A7" s="31">
        <f>INPUT!A11</f>
        <v/>
      </c>
      <c r="B7" s="32">
        <f>INPUT!B11</f>
        <v/>
      </c>
      <c r="C7" s="33">
        <f>INPUT!C11</f>
        <v/>
      </c>
      <c r="D7" s="34">
        <f>B7*C7</f>
        <v/>
      </c>
      <c r="E7" s="35">
        <f>INPUT!D11</f>
        <v/>
      </c>
      <c r="F7" s="36">
        <f>IF(C7&gt;=CONFIG!B6,"Yes","No")</f>
        <v/>
      </c>
      <c r="G7" s="32">
        <f>B7-D7</f>
        <v/>
      </c>
    </row>
    <row r="8">
      <c r="A8" s="31">
        <f>INPUT!A12</f>
        <v/>
      </c>
      <c r="B8" s="32">
        <f>INPUT!B12</f>
        <v/>
      </c>
      <c r="C8" s="33">
        <f>INPUT!C12</f>
        <v/>
      </c>
      <c r="D8" s="34">
        <f>B8*C8</f>
        <v/>
      </c>
      <c r="E8" s="35">
        <f>INPUT!D12</f>
        <v/>
      </c>
      <c r="F8" s="36">
        <f>IF(C8&gt;=CONFIG!B6,"Yes","No")</f>
        <v/>
      </c>
      <c r="G8" s="32">
        <f>B8-D8</f>
        <v/>
      </c>
    </row>
    <row r="9">
      <c r="A9" s="31">
        <f>INPUT!A13</f>
        <v/>
      </c>
      <c r="B9" s="32">
        <f>INPUT!B13</f>
        <v/>
      </c>
      <c r="C9" s="33">
        <f>INPUT!C13</f>
        <v/>
      </c>
      <c r="D9" s="34">
        <f>B9*C9</f>
        <v/>
      </c>
      <c r="E9" s="35">
        <f>INPUT!D13</f>
        <v/>
      </c>
      <c r="F9" s="36">
        <f>IF(C9&gt;=CONFIG!B6,"Yes","No")</f>
        <v/>
      </c>
      <c r="G9" s="32">
        <f>B9-D9</f>
        <v/>
      </c>
    </row>
    <row r="10">
      <c r="A10" s="31">
        <f>INPUT!A14</f>
        <v/>
      </c>
      <c r="B10" s="32">
        <f>INPUT!B14</f>
        <v/>
      </c>
      <c r="C10" s="33">
        <f>INPUT!C14</f>
        <v/>
      </c>
      <c r="D10" s="34">
        <f>B10*C10</f>
        <v/>
      </c>
      <c r="E10" s="35">
        <f>INPUT!D14</f>
        <v/>
      </c>
      <c r="F10" s="36">
        <f>IF(C10&gt;=CONFIG!B6,"Yes","No")</f>
        <v/>
      </c>
      <c r="G10" s="32">
        <f>B10-D10</f>
        <v/>
      </c>
    </row>
    <row r="11">
      <c r="A11" s="31">
        <f>INPUT!A15</f>
        <v/>
      </c>
      <c r="B11" s="32">
        <f>INPUT!B15</f>
        <v/>
      </c>
      <c r="C11" s="33">
        <f>INPUT!C15</f>
        <v/>
      </c>
      <c r="D11" s="34">
        <f>B11*C11</f>
        <v/>
      </c>
      <c r="E11" s="35">
        <f>INPUT!D15</f>
        <v/>
      </c>
      <c r="F11" s="36">
        <f>IF(C11&gt;=CONFIG!B6,"Yes","No")</f>
        <v/>
      </c>
      <c r="G11" s="32">
        <f>B11-D11</f>
        <v/>
      </c>
    </row>
    <row r="12">
      <c r="A12" s="31">
        <f>INPUT!A16</f>
        <v/>
      </c>
      <c r="B12" s="32">
        <f>INPUT!B16</f>
        <v/>
      </c>
      <c r="C12" s="33">
        <f>INPUT!C16</f>
        <v/>
      </c>
      <c r="D12" s="34">
        <f>B12*C12</f>
        <v/>
      </c>
      <c r="E12" s="35">
        <f>INPUT!D16</f>
        <v/>
      </c>
      <c r="F12" s="36">
        <f>IF(C12&gt;=CONFIG!B6,"Yes","No")</f>
        <v/>
      </c>
      <c r="G12" s="32">
        <f>B12-D12</f>
        <v/>
      </c>
    </row>
    <row r="13">
      <c r="A13" s="31">
        <f>INPUT!A17</f>
        <v/>
      </c>
      <c r="B13" s="32">
        <f>INPUT!B17</f>
        <v/>
      </c>
      <c r="C13" s="33">
        <f>INPUT!C17</f>
        <v/>
      </c>
      <c r="D13" s="34">
        <f>B13*C13</f>
        <v/>
      </c>
      <c r="E13" s="35">
        <f>INPUT!D17</f>
        <v/>
      </c>
      <c r="F13" s="36">
        <f>IF(C13&gt;=CONFIG!B6,"Yes","No")</f>
        <v/>
      </c>
      <c r="G13" s="32">
        <f>B13-D13</f>
        <v/>
      </c>
    </row>
    <row r="14">
      <c r="A14" s="31">
        <f>INPUT!A18</f>
        <v/>
      </c>
      <c r="B14" s="32">
        <f>INPUT!B18</f>
        <v/>
      </c>
      <c r="C14" s="33">
        <f>INPUT!C18</f>
        <v/>
      </c>
      <c r="D14" s="34">
        <f>B14*C14</f>
        <v/>
      </c>
      <c r="E14" s="35">
        <f>INPUT!D18</f>
        <v/>
      </c>
      <c r="F14" s="36">
        <f>IF(C14&gt;=CONFIG!B6,"Yes","No")</f>
        <v/>
      </c>
      <c r="G14" s="32">
        <f>B14-D14</f>
        <v/>
      </c>
    </row>
    <row r="15">
      <c r="A15" s="31">
        <f>INPUT!A19</f>
        <v/>
      </c>
      <c r="B15" s="32">
        <f>INPUT!B19</f>
        <v/>
      </c>
      <c r="C15" s="33">
        <f>INPUT!C19</f>
        <v/>
      </c>
      <c r="D15" s="34">
        <f>B15*C15</f>
        <v/>
      </c>
      <c r="E15" s="35">
        <f>INPUT!D19</f>
        <v/>
      </c>
      <c r="F15" s="36">
        <f>IF(C15&gt;=CONFIG!B6,"Yes","No")</f>
        <v/>
      </c>
      <c r="G15" s="32">
        <f>B15-D15</f>
        <v/>
      </c>
    </row>
    <row r="16">
      <c r="A16" s="31">
        <f>INPUT!A20</f>
        <v/>
      </c>
      <c r="B16" s="32">
        <f>INPUT!B20</f>
        <v/>
      </c>
      <c r="C16" s="33">
        <f>INPUT!C20</f>
        <v/>
      </c>
      <c r="D16" s="34">
        <f>B16*C16</f>
        <v/>
      </c>
      <c r="E16" s="35">
        <f>INPUT!D20</f>
        <v/>
      </c>
      <c r="F16" s="36">
        <f>IF(C16&gt;=CONFIG!B6,"Yes","No")</f>
        <v/>
      </c>
      <c r="G16" s="32">
        <f>B16-D16</f>
        <v/>
      </c>
    </row>
    <row r="17">
      <c r="A17" s="31">
        <f>INPUT!A21</f>
        <v/>
      </c>
      <c r="B17" s="32">
        <f>INPUT!B21</f>
        <v/>
      </c>
      <c r="C17" s="33">
        <f>INPUT!C21</f>
        <v/>
      </c>
      <c r="D17" s="34">
        <f>B17*C17</f>
        <v/>
      </c>
      <c r="E17" s="35">
        <f>INPUT!D21</f>
        <v/>
      </c>
      <c r="F17" s="36">
        <f>IF(C17&gt;=CONFIG!B6,"Yes","No")</f>
        <v/>
      </c>
      <c r="G17" s="32">
        <f>B17-D17</f>
        <v/>
      </c>
    </row>
    <row r="18">
      <c r="A18" s="31">
        <f>INPUT!A22</f>
        <v/>
      </c>
      <c r="B18" s="32">
        <f>INPUT!B22</f>
        <v/>
      </c>
      <c r="C18" s="33">
        <f>INPUT!C22</f>
        <v/>
      </c>
      <c r="D18" s="34">
        <f>B18*C18</f>
        <v/>
      </c>
      <c r="E18" s="35">
        <f>INPUT!D22</f>
        <v/>
      </c>
      <c r="F18" s="36">
        <f>IF(C18&gt;=CONFIG!B6,"Yes","No")</f>
        <v/>
      </c>
      <c r="G18" s="32">
        <f>B18-D18</f>
        <v/>
      </c>
    </row>
    <row r="19">
      <c r="A19" s="31">
        <f>INPUT!A23</f>
        <v/>
      </c>
      <c r="B19" s="32">
        <f>INPUT!B23</f>
        <v/>
      </c>
      <c r="C19" s="33">
        <f>INPUT!C23</f>
        <v/>
      </c>
      <c r="D19" s="34">
        <f>B19*C19</f>
        <v/>
      </c>
      <c r="E19" s="35">
        <f>INPUT!D23</f>
        <v/>
      </c>
      <c r="F19" s="36">
        <f>IF(C19&gt;=CONFIG!B6,"Yes","No")</f>
        <v/>
      </c>
      <c r="G19" s="32">
        <f>B19-D19</f>
        <v/>
      </c>
    </row>
    <row r="20">
      <c r="A20" s="31">
        <f>INPUT!A24</f>
        <v/>
      </c>
      <c r="B20" s="32">
        <f>INPUT!B24</f>
        <v/>
      </c>
      <c r="C20" s="33">
        <f>INPUT!C24</f>
        <v/>
      </c>
      <c r="D20" s="34">
        <f>B20*C20</f>
        <v/>
      </c>
      <c r="E20" s="35">
        <f>INPUT!D24</f>
        <v/>
      </c>
      <c r="F20" s="36">
        <f>IF(C20&gt;=CONFIG!B6,"Yes","No")</f>
        <v/>
      </c>
      <c r="G20" s="32">
        <f>B20-D20</f>
        <v/>
      </c>
    </row>
    <row r="21">
      <c r="A21" s="31">
        <f>INPUT!A25</f>
        <v/>
      </c>
      <c r="B21" s="32">
        <f>INPUT!B25</f>
        <v/>
      </c>
      <c r="C21" s="33">
        <f>INPUT!C25</f>
        <v/>
      </c>
      <c r="D21" s="34">
        <f>B21*C21</f>
        <v/>
      </c>
      <c r="E21" s="35">
        <f>INPUT!D25</f>
        <v/>
      </c>
      <c r="F21" s="36">
        <f>IF(C21&gt;=CONFIG!B6,"Yes","No")</f>
        <v/>
      </c>
      <c r="G21" s="32">
        <f>B21-D21</f>
        <v/>
      </c>
    </row>
    <row r="22">
      <c r="A22" s="31">
        <f>INPUT!A26</f>
        <v/>
      </c>
      <c r="B22" s="32">
        <f>INPUT!B26</f>
        <v/>
      </c>
      <c r="C22" s="33">
        <f>INPUT!C26</f>
        <v/>
      </c>
      <c r="D22" s="34">
        <f>B22*C22</f>
        <v/>
      </c>
      <c r="E22" s="35">
        <f>INPUT!D26</f>
        <v/>
      </c>
      <c r="F22" s="36">
        <f>IF(C22&gt;=CONFIG!B6,"Yes","No")</f>
        <v/>
      </c>
      <c r="G22" s="32">
        <f>B22-D22</f>
        <v/>
      </c>
    </row>
    <row r="23">
      <c r="A23" s="31">
        <f>INPUT!A27</f>
        <v/>
      </c>
      <c r="B23" s="32">
        <f>INPUT!B27</f>
        <v/>
      </c>
      <c r="C23" s="33">
        <f>INPUT!C27</f>
        <v/>
      </c>
      <c r="D23" s="34">
        <f>B23*C23</f>
        <v/>
      </c>
      <c r="E23" s="35">
        <f>INPUT!D27</f>
        <v/>
      </c>
      <c r="F23" s="36">
        <f>IF(C23&gt;=CONFIG!B6,"Yes","No")</f>
        <v/>
      </c>
      <c r="G23" s="32">
        <f>B23-D23</f>
        <v/>
      </c>
    </row>
    <row r="24">
      <c r="A24" s="31">
        <f>INPUT!A28</f>
        <v/>
      </c>
      <c r="B24" s="32">
        <f>INPUT!B28</f>
        <v/>
      </c>
      <c r="C24" s="33">
        <f>INPUT!C28</f>
        <v/>
      </c>
      <c r="D24" s="34">
        <f>B24*C24</f>
        <v/>
      </c>
      <c r="E24" s="35">
        <f>INPUT!D28</f>
        <v/>
      </c>
      <c r="F24" s="36">
        <f>IF(C24&gt;=CONFIG!B6,"Yes","No")</f>
        <v/>
      </c>
      <c r="G24" s="32">
        <f>B24-D24</f>
        <v/>
      </c>
    </row>
    <row r="26" ht="28" customHeight="1">
      <c r="A26" s="37" t="inlineStr">
        <is>
          <t xml:space="preserve">  MONTHLY REVENUE PROJECTIONS</t>
        </is>
      </c>
      <c r="B26" s="38" t="n"/>
      <c r="C26" s="38" t="n"/>
      <c r="D26" s="38" t="n"/>
      <c r="E26" s="38" t="n"/>
      <c r="F26" s="38" t="n"/>
      <c r="G26" s="38" t="n"/>
    </row>
    <row r="27" ht="28" customHeight="1">
      <c r="A27" s="30" t="inlineStr">
        <is>
          <t>Month</t>
        </is>
      </c>
      <c r="B27" s="30" t="inlineStr">
        <is>
          <t>MRR</t>
        </is>
      </c>
      <c r="C27" s="30" t="inlineStr">
        <is>
          <t>New Deal Rev (wgtd)</t>
        </is>
      </c>
      <c r="D27" s="30" t="inlineStr">
        <is>
          <t>Total Expected</t>
        </is>
      </c>
      <c r="E27" s="30" t="inlineStr">
        <is>
          <t>Best Case</t>
        </is>
      </c>
      <c r="F27" s="30" t="inlineStr">
        <is>
          <t>Worst Case</t>
        </is>
      </c>
      <c r="G27" s="30" t="inlineStr">
        <is>
          <t>Target</t>
        </is>
      </c>
    </row>
    <row r="28">
      <c r="A28" s="39" t="inlineStr">
        <is>
          <t>Jan</t>
        </is>
      </c>
      <c r="B28" s="32">
        <f>INPUT!B3*(1+INPUT!B4-CONFIG!B7)^0</f>
        <v/>
      </c>
      <c r="C28" s="32">
        <f>SUMPRODUCT((INPUT!D9:D28=1)*INPUT!B9:B28*INPUT!C9:C28)</f>
        <v/>
      </c>
      <c r="D28" s="34">
        <f>B28+C28</f>
        <v/>
      </c>
      <c r="E28" s="32">
        <f>B28+C28*CONFIG!B3</f>
        <v/>
      </c>
      <c r="F28" s="32">
        <f>B28*0.95+C28*CONFIG!B4</f>
        <v/>
      </c>
      <c r="G28" s="32">
        <f>INPUT!B32</f>
        <v/>
      </c>
    </row>
    <row r="29">
      <c r="A29" s="39" t="inlineStr">
        <is>
          <t>Feb</t>
        </is>
      </c>
      <c r="B29" s="32">
        <f>INPUT!B3*(1+INPUT!B4-CONFIG!B7)^1</f>
        <v/>
      </c>
      <c r="C29" s="32">
        <f>SUMPRODUCT((INPUT!D9:D28=2)*INPUT!B9:B28*INPUT!C9:C28)</f>
        <v/>
      </c>
      <c r="D29" s="34">
        <f>B29+C29</f>
        <v/>
      </c>
      <c r="E29" s="32">
        <f>B29+C29*CONFIG!B3</f>
        <v/>
      </c>
      <c r="F29" s="32">
        <f>B29*0.95+C29*CONFIG!B4</f>
        <v/>
      </c>
      <c r="G29" s="32">
        <f>INPUT!B33</f>
        <v/>
      </c>
    </row>
    <row r="30">
      <c r="A30" s="39" t="inlineStr">
        <is>
          <t>Mar</t>
        </is>
      </c>
      <c r="B30" s="32">
        <f>INPUT!B3*(1+INPUT!B4-CONFIG!B7)^2</f>
        <v/>
      </c>
      <c r="C30" s="32">
        <f>SUMPRODUCT((INPUT!D9:D28=3)*INPUT!B9:B28*INPUT!C9:C28)</f>
        <v/>
      </c>
      <c r="D30" s="34">
        <f>B30+C30</f>
        <v/>
      </c>
      <c r="E30" s="32">
        <f>B30+C30*CONFIG!B3</f>
        <v/>
      </c>
      <c r="F30" s="32">
        <f>B30*0.95+C30*CONFIG!B4</f>
        <v/>
      </c>
      <c r="G30" s="32">
        <f>INPUT!B34</f>
        <v/>
      </c>
    </row>
    <row r="31">
      <c r="A31" s="39" t="inlineStr">
        <is>
          <t>Apr</t>
        </is>
      </c>
      <c r="B31" s="32">
        <f>INPUT!B3*(1+INPUT!B4-CONFIG!B7)^3</f>
        <v/>
      </c>
      <c r="C31" s="32">
        <f>SUMPRODUCT((INPUT!D9:D28=4)*INPUT!B9:B28*INPUT!C9:C28)</f>
        <v/>
      </c>
      <c r="D31" s="34">
        <f>B31+C31</f>
        <v/>
      </c>
      <c r="E31" s="32">
        <f>B31+C31*CONFIG!B3</f>
        <v/>
      </c>
      <c r="F31" s="32">
        <f>B31*0.95+C31*CONFIG!B4</f>
        <v/>
      </c>
      <c r="G31" s="32">
        <f>INPUT!B35</f>
        <v/>
      </c>
    </row>
    <row r="32">
      <c r="A32" s="39" t="inlineStr">
        <is>
          <t>May</t>
        </is>
      </c>
      <c r="B32" s="32">
        <f>INPUT!B3*(1+INPUT!B4-CONFIG!B7)^4</f>
        <v/>
      </c>
      <c r="C32" s="32">
        <f>SUMPRODUCT((INPUT!D9:D28=5)*INPUT!B9:B28*INPUT!C9:C28)</f>
        <v/>
      </c>
      <c r="D32" s="34">
        <f>B32+C32</f>
        <v/>
      </c>
      <c r="E32" s="32">
        <f>B32+C32*CONFIG!B3</f>
        <v/>
      </c>
      <c r="F32" s="32">
        <f>B32*0.95+C32*CONFIG!B4</f>
        <v/>
      </c>
      <c r="G32" s="32">
        <f>INPUT!B36</f>
        <v/>
      </c>
    </row>
    <row r="33">
      <c r="A33" s="39" t="inlineStr">
        <is>
          <t>Jun</t>
        </is>
      </c>
      <c r="B33" s="32">
        <f>INPUT!B3*(1+INPUT!B4-CONFIG!B7)^5</f>
        <v/>
      </c>
      <c r="C33" s="32">
        <f>SUMPRODUCT((INPUT!D9:D28=6)*INPUT!B9:B28*INPUT!C9:C28)</f>
        <v/>
      </c>
      <c r="D33" s="34">
        <f>B33+C33</f>
        <v/>
      </c>
      <c r="E33" s="32">
        <f>B33+C33*CONFIG!B3</f>
        <v/>
      </c>
      <c r="F33" s="32">
        <f>B33*0.95+C33*CONFIG!B4</f>
        <v/>
      </c>
      <c r="G33" s="32">
        <f>INPUT!B37</f>
        <v/>
      </c>
    </row>
    <row r="34">
      <c r="A34" s="39" t="inlineStr">
        <is>
          <t>Jul</t>
        </is>
      </c>
      <c r="B34" s="32">
        <f>INPUT!B3*(1+INPUT!B4-CONFIG!B7)^6</f>
        <v/>
      </c>
      <c r="C34" s="32">
        <f>SUMPRODUCT((INPUT!D9:D28=7)*INPUT!B9:B28*INPUT!C9:C28)</f>
        <v/>
      </c>
      <c r="D34" s="34">
        <f>B34+C34</f>
        <v/>
      </c>
      <c r="E34" s="32">
        <f>B34+C34*CONFIG!B3</f>
        <v/>
      </c>
      <c r="F34" s="32">
        <f>B34*0.95+C34*CONFIG!B4</f>
        <v/>
      </c>
      <c r="G34" s="32">
        <f>INPUT!B38</f>
        <v/>
      </c>
    </row>
    <row r="35">
      <c r="A35" s="39" t="inlineStr">
        <is>
          <t>Aug</t>
        </is>
      </c>
      <c r="B35" s="32">
        <f>INPUT!B3*(1+INPUT!B4-CONFIG!B7)^7</f>
        <v/>
      </c>
      <c r="C35" s="32">
        <f>SUMPRODUCT((INPUT!D9:D28=8)*INPUT!B9:B28*INPUT!C9:C28)</f>
        <v/>
      </c>
      <c r="D35" s="34">
        <f>B35+C35</f>
        <v/>
      </c>
      <c r="E35" s="32">
        <f>B35+C35*CONFIG!B3</f>
        <v/>
      </c>
      <c r="F35" s="32">
        <f>B35*0.95+C35*CONFIG!B4</f>
        <v/>
      </c>
      <c r="G35" s="32">
        <f>INPUT!B39</f>
        <v/>
      </c>
    </row>
    <row r="36">
      <c r="A36" s="39" t="inlineStr">
        <is>
          <t>Sep</t>
        </is>
      </c>
      <c r="B36" s="32">
        <f>INPUT!B3*(1+INPUT!B4-CONFIG!B7)^8</f>
        <v/>
      </c>
      <c r="C36" s="32">
        <f>SUMPRODUCT((INPUT!D9:D28=9)*INPUT!B9:B28*INPUT!C9:C28)</f>
        <v/>
      </c>
      <c r="D36" s="34">
        <f>B36+C36</f>
        <v/>
      </c>
      <c r="E36" s="32">
        <f>B36+C36*CONFIG!B3</f>
        <v/>
      </c>
      <c r="F36" s="32">
        <f>B36*0.95+C36*CONFIG!B4</f>
        <v/>
      </c>
      <c r="G36" s="32">
        <f>INPUT!B40</f>
        <v/>
      </c>
    </row>
    <row r="37">
      <c r="A37" s="39" t="inlineStr">
        <is>
          <t>Oct</t>
        </is>
      </c>
      <c r="B37" s="32">
        <f>INPUT!B3*(1+INPUT!B4-CONFIG!B7)^9</f>
        <v/>
      </c>
      <c r="C37" s="32">
        <f>SUMPRODUCT((INPUT!D9:D28=10)*INPUT!B9:B28*INPUT!C9:C28)</f>
        <v/>
      </c>
      <c r="D37" s="34">
        <f>B37+C37</f>
        <v/>
      </c>
      <c r="E37" s="32">
        <f>B37+C37*CONFIG!B3</f>
        <v/>
      </c>
      <c r="F37" s="32">
        <f>B37*0.95+C37*CONFIG!B4</f>
        <v/>
      </c>
      <c r="G37" s="32">
        <f>INPUT!B41</f>
        <v/>
      </c>
    </row>
    <row r="38">
      <c r="A38" s="39" t="inlineStr">
        <is>
          <t>Nov</t>
        </is>
      </c>
      <c r="B38" s="32">
        <f>INPUT!B3*(1+INPUT!B4-CONFIG!B7)^10</f>
        <v/>
      </c>
      <c r="C38" s="32">
        <f>SUMPRODUCT((INPUT!D9:D28=11)*INPUT!B9:B28*INPUT!C9:C28)</f>
        <v/>
      </c>
      <c r="D38" s="34">
        <f>B38+C38</f>
        <v/>
      </c>
      <c r="E38" s="32">
        <f>B38+C38*CONFIG!B3</f>
        <v/>
      </c>
      <c r="F38" s="32">
        <f>B38*0.95+C38*CONFIG!B4</f>
        <v/>
      </c>
      <c r="G38" s="32">
        <f>INPUT!B42</f>
        <v/>
      </c>
    </row>
    <row r="39">
      <c r="A39" s="39" t="inlineStr">
        <is>
          <t>Dec</t>
        </is>
      </c>
      <c r="B39" s="32">
        <f>INPUT!B3*(1+INPUT!B4-CONFIG!B7)^11</f>
        <v/>
      </c>
      <c r="C39" s="32">
        <f>SUMPRODUCT((INPUT!D9:D28=12)*INPUT!B9:B28*INPUT!C9:C28)</f>
        <v/>
      </c>
      <c r="D39" s="34">
        <f>B39+C39</f>
        <v/>
      </c>
      <c r="E39" s="32">
        <f>B39+C39*CONFIG!B3</f>
        <v/>
      </c>
      <c r="F39" s="32">
        <f>B39*0.95+C39*CONFIG!B4</f>
        <v/>
      </c>
      <c r="G39" s="32">
        <f>INPUT!B43</f>
        <v/>
      </c>
    </row>
    <row r="41" ht="28" customHeight="1">
      <c r="A41" s="15" t="inlineStr">
        <is>
          <t xml:space="preserve">  QUARTERLY ROLLUP</t>
        </is>
      </c>
      <c r="B41" s="16" t="n"/>
      <c r="C41" s="16" t="n"/>
      <c r="D41" s="16" t="n"/>
      <c r="E41" s="16" t="n"/>
      <c r="F41" s="16" t="n"/>
      <c r="G41" s="16" t="n"/>
    </row>
    <row r="42" ht="28" customHeight="1">
      <c r="A42" s="30" t="inlineStr">
        <is>
          <t>Quarter</t>
        </is>
      </c>
      <c r="B42" s="30" t="inlineStr">
        <is>
          <t>Expected Rev</t>
        </is>
      </c>
      <c r="C42" s="30" t="inlineStr">
        <is>
          <t>Best Case</t>
        </is>
      </c>
      <c r="D42" s="30" t="inlineStr">
        <is>
          <t>Worst Case</t>
        </is>
      </c>
      <c r="E42" s="30" t="inlineStr">
        <is>
          <t>Target</t>
        </is>
      </c>
      <c r="F42" s="30" t="inlineStr">
        <is>
          <t>Attainment %</t>
        </is>
      </c>
      <c r="G42" s="30" t="inlineStr">
        <is>
          <t>Coverage</t>
        </is>
      </c>
    </row>
    <row r="43">
      <c r="A43" s="40" t="inlineStr">
        <is>
          <t>Q1</t>
        </is>
      </c>
      <c r="B43" s="34">
        <f>SUM(D28:D30)</f>
        <v/>
      </c>
      <c r="C43" s="32">
        <f>SUM(E28:E30)</f>
        <v/>
      </c>
      <c r="D43" s="32">
        <f>SUM(F28:F30)</f>
        <v/>
      </c>
      <c r="E43" s="32">
        <f>SUM(G28:G30)</f>
        <v/>
      </c>
      <c r="F43" s="41">
        <f>IFERROR(B43/E43,0)</f>
        <v/>
      </c>
      <c r="G43" s="42">
        <f>IFERROR(SUMPRODUCT((INPUT!D9:D28&gt;=1)*(INPUT!D9:D28&lt;=3)*INPUT!B9:B28)/E43,0)</f>
        <v/>
      </c>
    </row>
    <row r="44">
      <c r="A44" s="40" t="inlineStr">
        <is>
          <t>Q2</t>
        </is>
      </c>
      <c r="B44" s="34">
        <f>SUM(D31:D33)</f>
        <v/>
      </c>
      <c r="C44" s="32">
        <f>SUM(E31:E33)</f>
        <v/>
      </c>
      <c r="D44" s="32">
        <f>SUM(F31:F33)</f>
        <v/>
      </c>
      <c r="E44" s="32">
        <f>SUM(G31:G33)</f>
        <v/>
      </c>
      <c r="F44" s="41">
        <f>IFERROR(B44/E44,0)</f>
        <v/>
      </c>
      <c r="G44" s="42">
        <f>IFERROR(SUMPRODUCT((INPUT!D9:D28&gt;=4)*(INPUT!D9:D28&lt;=6)*INPUT!B9:B28)/E44,0)</f>
        <v/>
      </c>
    </row>
    <row r="45">
      <c r="A45" s="40" t="inlineStr">
        <is>
          <t>Q3</t>
        </is>
      </c>
      <c r="B45" s="34">
        <f>SUM(D34:D36)</f>
        <v/>
      </c>
      <c r="C45" s="32">
        <f>SUM(E34:E36)</f>
        <v/>
      </c>
      <c r="D45" s="32">
        <f>SUM(F34:F36)</f>
        <v/>
      </c>
      <c r="E45" s="32">
        <f>SUM(G34:G36)</f>
        <v/>
      </c>
      <c r="F45" s="41">
        <f>IFERROR(B45/E45,0)</f>
        <v/>
      </c>
      <c r="G45" s="42">
        <f>IFERROR(SUMPRODUCT((INPUT!D9:D28&gt;=7)*(INPUT!D9:D28&lt;=9)*INPUT!B9:B28)/E45,0)</f>
        <v/>
      </c>
    </row>
    <row r="46">
      <c r="A46" s="40" t="inlineStr">
        <is>
          <t>Q4</t>
        </is>
      </c>
      <c r="B46" s="34">
        <f>SUM(D37:D39)</f>
        <v/>
      </c>
      <c r="C46" s="32">
        <f>SUM(E37:E39)</f>
        <v/>
      </c>
      <c r="D46" s="32">
        <f>SUM(F37:F39)</f>
        <v/>
      </c>
      <c r="E46" s="32">
        <f>SUM(G37:G39)</f>
        <v/>
      </c>
      <c r="F46" s="41">
        <f>IFERROR(B46/E46,0)</f>
        <v/>
      </c>
      <c r="G46" s="42">
        <f>IFERROR(SUMPRODUCT((INPUT!D9:D28&gt;=10)*(INPUT!D9:D28&lt;=12)*INPUT!B9:B28)/E46,0)</f>
        <v/>
      </c>
    </row>
    <row r="48" ht="28" customHeight="1">
      <c r="A48" s="43" t="inlineStr">
        <is>
          <t xml:space="preserve">  SUMMARY METRICS</t>
        </is>
      </c>
      <c r="B48" s="44" t="n"/>
      <c r="C48" s="44" t="n"/>
      <c r="D48" s="44" t="n"/>
      <c r="E48" s="44" t="n"/>
      <c r="F48" s="44" t="n"/>
      <c r="G48" s="44" t="n"/>
    </row>
    <row r="49" ht="28" customHeight="1">
      <c r="A49" s="39" t="inlineStr">
        <is>
          <t>Total Pipeline Value</t>
        </is>
      </c>
      <c r="B49" s="34">
        <f>SUM(B5:B24)</f>
        <v/>
      </c>
    </row>
    <row r="50" ht="28" customHeight="1">
      <c r="A50" s="39" t="inlineStr">
        <is>
          <t>Weighted Pipeline</t>
        </is>
      </c>
      <c r="B50" s="34">
        <f>SUM(D5:D24)</f>
        <v/>
      </c>
    </row>
    <row r="51" ht="28" customHeight="1">
      <c r="A51" s="39" t="inlineStr">
        <is>
          <t>Committed Pipeline</t>
        </is>
      </c>
      <c r="B51" s="34">
        <f>SUMPRODUCT((F5:F24="Yes")*D5:D24)</f>
        <v/>
      </c>
    </row>
    <row r="52" ht="28" customHeight="1">
      <c r="A52" s="39" t="inlineStr">
        <is>
          <t>Annual Expected Revenue</t>
        </is>
      </c>
      <c r="B52" s="34">
        <f>SUM(D28:D39)</f>
        <v/>
      </c>
    </row>
    <row r="53" ht="28" customHeight="1">
      <c r="A53" s="39" t="inlineStr">
        <is>
          <t>Annual Best Case</t>
        </is>
      </c>
      <c r="B53" s="34">
        <f>SUM(E28:E39)</f>
        <v/>
      </c>
    </row>
    <row r="54" ht="28" customHeight="1">
      <c r="A54" s="39" t="inlineStr">
        <is>
          <t>Annual Worst Case</t>
        </is>
      </c>
      <c r="B54" s="34">
        <f>SUM(F28:F39)</f>
        <v/>
      </c>
    </row>
    <row r="55" ht="28" customHeight="1">
      <c r="A55" s="39" t="inlineStr">
        <is>
          <t>Annual Target</t>
        </is>
      </c>
      <c r="B55" s="34">
        <f>INPUT!B5</f>
        <v/>
      </c>
    </row>
    <row r="56" ht="28" customHeight="1">
      <c r="A56" s="39" t="inlineStr">
        <is>
          <t>Target Attainment</t>
        </is>
      </c>
      <c r="B56" s="45">
        <f>IFERROR(B52/B55,0)</f>
        <v/>
      </c>
    </row>
    <row r="57" ht="28" customHeight="1">
      <c r="A57" s="39" t="inlineStr">
        <is>
          <t>Pipeline Coverage Ratio</t>
        </is>
      </c>
      <c r="B57" s="46">
        <f>IFERROR(B49/B55,0)</f>
        <v/>
      </c>
    </row>
    <row r="58" ht="28" customHeight="1">
      <c r="A58" s="39" t="inlineStr">
        <is>
          <t>Avg Deal Value</t>
        </is>
      </c>
      <c r="B58" s="34">
        <f>IFERROR(AVERAGEIF(B5:B24,"&gt;0"),0)</f>
        <v/>
      </c>
    </row>
    <row r="59" ht="28" customHeight="1">
      <c r="A59" s="39" t="inlineStr">
        <is>
          <t>Avg Probability</t>
        </is>
      </c>
      <c r="B59" s="47">
        <f>IFERROR(AVERAGEIF(C5:C24,"&gt;0"),0)</f>
        <v/>
      </c>
    </row>
    <row r="60" ht="28" customHeight="1">
      <c r="A60" s="39" t="inlineStr">
        <is>
          <t>MRR End of Year</t>
        </is>
      </c>
      <c r="B60" s="34">
        <f>B39</f>
        <v/>
      </c>
    </row>
    <row r="61" ht="28" customHeight="1">
      <c r="A61" s="39" t="inlineStr">
        <is>
          <t>Annual MRR Revenue</t>
        </is>
      </c>
      <c r="B61" s="34">
        <f>SUM(B28:B39)</f>
        <v/>
      </c>
    </row>
    <row r="62" ht="28" customHeight="1">
      <c r="A62" s="39" t="inlineStr">
        <is>
          <t>Deal Revenue (annual)</t>
        </is>
      </c>
      <c r="B62" s="34">
        <f>SUM(C28:C39)</f>
        <v/>
      </c>
    </row>
  </sheetData>
  <mergeCells count="5">
    <mergeCell ref="A1:G1"/>
    <mergeCell ref="A3:G3"/>
    <mergeCell ref="A48:G48"/>
    <mergeCell ref="A26:G26"/>
    <mergeCell ref="A41:G4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8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4" customWidth="1" min="3" max="3"/>
    <col width="30" customWidth="1" min="4" max="4"/>
    <col width="22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8" t="inlineStr">
        <is>
          <t>REVENUE FORECAST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0" t="inlineStr">
        <is>
          <t xml:space="preserve">  ANNUAL FORECAST</t>
        </is>
      </c>
      <c r="B4" s="21" t="n"/>
      <c r="C4" s="21" t="n"/>
      <c r="D4" s="21" t="n"/>
      <c r="E4" s="21" t="n"/>
    </row>
    <row r="5" ht="32" customHeight="1">
      <c r="A5" s="17" t="inlineStr">
        <is>
          <t>Expected Annual Revenue</t>
        </is>
      </c>
      <c r="B5" s="49">
        <f>LOGIC!B52</f>
        <v/>
      </c>
    </row>
    <row r="6" ht="32" customHeight="1">
      <c r="A6" s="17" t="inlineStr">
        <is>
          <t>Best Case</t>
        </is>
      </c>
      <c r="B6" s="50">
        <f>LOGIC!B53</f>
        <v/>
      </c>
    </row>
    <row r="7" ht="32" customHeight="1">
      <c r="A7" s="17" t="inlineStr">
        <is>
          <t>Worst Case</t>
        </is>
      </c>
      <c r="B7" s="50">
        <f>LOGIC!B54</f>
        <v/>
      </c>
    </row>
    <row r="8" ht="32" customHeight="1">
      <c r="A8" s="17" t="inlineStr">
        <is>
          <t>Revenue Target</t>
        </is>
      </c>
      <c r="B8" s="50">
        <f>LOGIC!B55</f>
        <v/>
      </c>
    </row>
    <row r="9" ht="32" customHeight="1">
      <c r="A9" s="17" t="inlineStr">
        <is>
          <t>Target Attainment</t>
        </is>
      </c>
      <c r="B9" s="51">
        <f>LOGIC!B56</f>
        <v/>
      </c>
    </row>
    <row r="11" ht="28" customHeight="1">
      <c r="A11" s="15" t="inlineStr">
        <is>
          <t xml:space="preserve">  PIPELINE HEALTH</t>
        </is>
      </c>
      <c r="B11" s="16" t="n"/>
      <c r="C11" s="16" t="n"/>
      <c r="D11" s="16" t="n"/>
      <c r="E11" s="16" t="n"/>
    </row>
    <row r="12" ht="32" customHeight="1">
      <c r="A12" s="17" t="inlineStr">
        <is>
          <t>Total Pipeline</t>
        </is>
      </c>
      <c r="B12" s="50">
        <f>LOGIC!B49</f>
        <v/>
      </c>
    </row>
    <row r="13" ht="32" customHeight="1">
      <c r="A13" s="17" t="inlineStr">
        <is>
          <t>Weighted Pipeline</t>
        </is>
      </c>
      <c r="B13" s="50">
        <f>LOGIC!B50</f>
        <v/>
      </c>
    </row>
    <row r="14" ht="32" customHeight="1">
      <c r="A14" s="17" t="inlineStr">
        <is>
          <t>Committed Pipeline</t>
        </is>
      </c>
      <c r="B14" s="50">
        <f>LOGIC!B51</f>
        <v/>
      </c>
    </row>
    <row r="15" ht="32" customHeight="1">
      <c r="A15" s="17" t="inlineStr">
        <is>
          <t>Pipeline Coverage</t>
        </is>
      </c>
      <c r="B15" s="52">
        <f>LOGIC!B57</f>
        <v/>
      </c>
    </row>
    <row r="16" ht="32" customHeight="1">
      <c r="A16" s="17" t="inlineStr">
        <is>
          <t>Avg Deal Value</t>
        </is>
      </c>
      <c r="B16" s="50">
        <f>LOGIC!B58</f>
        <v/>
      </c>
    </row>
    <row r="18" ht="28" customHeight="1">
      <c r="A18" s="37" t="inlineStr">
        <is>
          <t xml:space="preserve">  REVENUE MIX</t>
        </is>
      </c>
      <c r="B18" s="38" t="n"/>
      <c r="C18" s="38" t="n"/>
      <c r="D18" s="38" t="n"/>
      <c r="E18" s="38" t="n"/>
    </row>
    <row r="19" ht="32" customHeight="1">
      <c r="A19" s="17" t="inlineStr">
        <is>
          <t>Annual MRR</t>
        </is>
      </c>
      <c r="B19" s="50">
        <f>LOGIC!B61</f>
        <v/>
      </c>
    </row>
    <row r="20" ht="32" customHeight="1">
      <c r="A20" s="17" t="inlineStr">
        <is>
          <t>Annual New Deal Revenue</t>
        </is>
      </c>
      <c r="B20" s="50">
        <f>LOGIC!B62</f>
        <v/>
      </c>
    </row>
    <row r="21" ht="32" customHeight="1">
      <c r="A21" s="17" t="inlineStr">
        <is>
          <t>MRR End of Year</t>
        </is>
      </c>
      <c r="B21" s="50">
        <f>LOGIC!B60</f>
        <v/>
      </c>
    </row>
    <row r="23" ht="28" customHeight="1">
      <c r="A23" s="43" t="inlineStr">
        <is>
          <t xml:space="preserve">  MONTHLY BREAKDOWN</t>
        </is>
      </c>
      <c r="B23" s="44" t="n"/>
      <c r="C23" s="44" t="n"/>
      <c r="D23" s="44" t="n"/>
      <c r="E23" s="44" t="n"/>
    </row>
    <row r="24" ht="32" customHeight="1">
      <c r="A24" s="22" t="inlineStr">
        <is>
          <t>Month</t>
        </is>
      </c>
      <c r="B24" s="22" t="inlineStr">
        <is>
          <t>Expected</t>
        </is>
      </c>
      <c r="C24" s="22" t="inlineStr">
        <is>
          <t>Target</t>
        </is>
      </c>
      <c r="D24" s="22" t="inlineStr">
        <is>
          <t>Attainment</t>
        </is>
      </c>
      <c r="E24" s="22" t="inlineStr">
        <is>
          <t>Status</t>
        </is>
      </c>
    </row>
    <row r="25">
      <c r="A25" s="53" t="inlineStr">
        <is>
          <t>Jan</t>
        </is>
      </c>
      <c r="B25" s="54">
        <f>LOGIC!D28</f>
        <v/>
      </c>
      <c r="C25" s="54">
        <f>LOGIC!G28</f>
        <v/>
      </c>
      <c r="D25" s="55">
        <f>IFERROR(B25/C25,0)</f>
        <v/>
      </c>
      <c r="E25" s="56">
        <f>IF(D25&gt;=1,"ON TRACK",IF(D25&gt;=0.8,"AT RISK","BEHIND"))</f>
        <v/>
      </c>
    </row>
    <row r="26">
      <c r="A26" s="53" t="inlineStr">
        <is>
          <t>Feb</t>
        </is>
      </c>
      <c r="B26" s="54">
        <f>LOGIC!D29</f>
        <v/>
      </c>
      <c r="C26" s="54">
        <f>LOGIC!G29</f>
        <v/>
      </c>
      <c r="D26" s="55">
        <f>IFERROR(B26/C26,0)</f>
        <v/>
      </c>
      <c r="E26" s="56">
        <f>IF(D26&gt;=1,"ON TRACK",IF(D26&gt;=0.8,"AT RISK","BEHIND"))</f>
        <v/>
      </c>
    </row>
    <row r="27">
      <c r="A27" s="53" t="inlineStr">
        <is>
          <t>Mar</t>
        </is>
      </c>
      <c r="B27" s="54">
        <f>LOGIC!D30</f>
        <v/>
      </c>
      <c r="C27" s="54">
        <f>LOGIC!G30</f>
        <v/>
      </c>
      <c r="D27" s="55">
        <f>IFERROR(B27/C27,0)</f>
        <v/>
      </c>
      <c r="E27" s="56">
        <f>IF(D27&gt;=1,"ON TRACK",IF(D27&gt;=0.8,"AT RISK","BEHIND"))</f>
        <v/>
      </c>
    </row>
    <row r="28">
      <c r="A28" s="53" t="inlineStr">
        <is>
          <t>Apr</t>
        </is>
      </c>
      <c r="B28" s="54">
        <f>LOGIC!D31</f>
        <v/>
      </c>
      <c r="C28" s="54">
        <f>LOGIC!G31</f>
        <v/>
      </c>
      <c r="D28" s="55">
        <f>IFERROR(B28/C28,0)</f>
        <v/>
      </c>
      <c r="E28" s="56">
        <f>IF(D28&gt;=1,"ON TRACK",IF(D28&gt;=0.8,"AT RISK","BEHIND"))</f>
        <v/>
      </c>
    </row>
    <row r="29">
      <c r="A29" s="53" t="inlineStr">
        <is>
          <t>May</t>
        </is>
      </c>
      <c r="B29" s="54">
        <f>LOGIC!D32</f>
        <v/>
      </c>
      <c r="C29" s="54">
        <f>LOGIC!G32</f>
        <v/>
      </c>
      <c r="D29" s="55">
        <f>IFERROR(B29/C29,0)</f>
        <v/>
      </c>
      <c r="E29" s="56">
        <f>IF(D29&gt;=1,"ON TRACK",IF(D29&gt;=0.8,"AT RISK","BEHIND"))</f>
        <v/>
      </c>
    </row>
    <row r="30">
      <c r="A30" s="53" t="inlineStr">
        <is>
          <t>Jun</t>
        </is>
      </c>
      <c r="B30" s="54">
        <f>LOGIC!D33</f>
        <v/>
      </c>
      <c r="C30" s="54">
        <f>LOGIC!G33</f>
        <v/>
      </c>
      <c r="D30" s="55">
        <f>IFERROR(B30/C30,0)</f>
        <v/>
      </c>
      <c r="E30" s="56">
        <f>IF(D30&gt;=1,"ON TRACK",IF(D30&gt;=0.8,"AT RISK","BEHIND"))</f>
        <v/>
      </c>
    </row>
    <row r="31">
      <c r="A31" s="53" t="inlineStr">
        <is>
          <t>Jul</t>
        </is>
      </c>
      <c r="B31" s="54">
        <f>LOGIC!D34</f>
        <v/>
      </c>
      <c r="C31" s="54">
        <f>LOGIC!G34</f>
        <v/>
      </c>
      <c r="D31" s="55">
        <f>IFERROR(B31/C31,0)</f>
        <v/>
      </c>
      <c r="E31" s="56">
        <f>IF(D31&gt;=1,"ON TRACK",IF(D31&gt;=0.8,"AT RISK","BEHIND"))</f>
        <v/>
      </c>
    </row>
    <row r="32">
      <c r="A32" s="53" t="inlineStr">
        <is>
          <t>Aug</t>
        </is>
      </c>
      <c r="B32" s="54">
        <f>LOGIC!D35</f>
        <v/>
      </c>
      <c r="C32" s="54">
        <f>LOGIC!G35</f>
        <v/>
      </c>
      <c r="D32" s="55">
        <f>IFERROR(B32/C32,0)</f>
        <v/>
      </c>
      <c r="E32" s="56">
        <f>IF(D32&gt;=1,"ON TRACK",IF(D32&gt;=0.8,"AT RISK","BEHIND"))</f>
        <v/>
      </c>
    </row>
    <row r="33">
      <c r="A33" s="53" t="inlineStr">
        <is>
          <t>Sep</t>
        </is>
      </c>
      <c r="B33" s="54">
        <f>LOGIC!D36</f>
        <v/>
      </c>
      <c r="C33" s="54">
        <f>LOGIC!G36</f>
        <v/>
      </c>
      <c r="D33" s="55">
        <f>IFERROR(B33/C33,0)</f>
        <v/>
      </c>
      <c r="E33" s="56">
        <f>IF(D33&gt;=1,"ON TRACK",IF(D33&gt;=0.8,"AT RISK","BEHIND"))</f>
        <v/>
      </c>
    </row>
    <row r="34">
      <c r="A34" s="53" t="inlineStr">
        <is>
          <t>Oct</t>
        </is>
      </c>
      <c r="B34" s="54">
        <f>LOGIC!D37</f>
        <v/>
      </c>
      <c r="C34" s="54">
        <f>LOGIC!G37</f>
        <v/>
      </c>
      <c r="D34" s="55">
        <f>IFERROR(B34/C34,0)</f>
        <v/>
      </c>
      <c r="E34" s="56">
        <f>IF(D34&gt;=1,"ON TRACK",IF(D34&gt;=0.8,"AT RISK","BEHIND"))</f>
        <v/>
      </c>
    </row>
    <row r="35">
      <c r="A35" s="53" t="inlineStr">
        <is>
          <t>Nov</t>
        </is>
      </c>
      <c r="B35" s="54">
        <f>LOGIC!D38</f>
        <v/>
      </c>
      <c r="C35" s="54">
        <f>LOGIC!G38</f>
        <v/>
      </c>
      <c r="D35" s="55">
        <f>IFERROR(B35/C35,0)</f>
        <v/>
      </c>
      <c r="E35" s="56">
        <f>IF(D35&gt;=1,"ON TRACK",IF(D35&gt;=0.8,"AT RISK","BEHIND"))</f>
        <v/>
      </c>
    </row>
    <row r="36">
      <c r="A36" s="53" t="inlineStr">
        <is>
          <t>Dec</t>
        </is>
      </c>
      <c r="B36" s="54">
        <f>LOGIC!D39</f>
        <v/>
      </c>
      <c r="C36" s="54">
        <f>LOGIC!G39</f>
        <v/>
      </c>
      <c r="D36" s="55">
        <f>IFERROR(B36/C36,0)</f>
        <v/>
      </c>
      <c r="E36" s="56">
        <f>IF(D36&gt;=1,"ON TRACK",IF(D36&gt;=0.8,"AT RISK","BEHIND"))</f>
        <v/>
      </c>
    </row>
    <row r="38" ht="24" customHeight="1">
      <c r="A38" s="57" t="inlineStr">
        <is>
          <t>RangeLead.com  |  Premium B2B Lead Data  |  Free Download — rangelead.com/free-tools</t>
        </is>
      </c>
    </row>
  </sheetData>
  <mergeCells count="7">
    <mergeCell ref="A4:E4"/>
    <mergeCell ref="A38:E38"/>
    <mergeCell ref="A2:E2"/>
    <mergeCell ref="A11:E11"/>
    <mergeCell ref="A1:E1"/>
    <mergeCell ref="A23:E23"/>
    <mergeCell ref="A18:E18"/>
  </mergeCells>
  <conditionalFormatting sqref="D25:D36">
    <cfRule type="cellIs" priority="1" operator="greaterThanOrEqual" dxfId="0">
      <formula>1</formula>
    </cfRule>
    <cfRule type="cellIs" priority="2" operator="between" dxfId="1">
      <formula>0.8</formula>
      <formula>0.999</formula>
    </cfRule>
    <cfRule type="cellIs" priority="3" operator="lessThan" dxfId="2">
      <formula>0.8</formula>
    </cfRule>
  </conditionalFormatting>
  <conditionalFormatting sqref="E25:E36">
    <cfRule type="cellIs" priority="4" operator="equal" dxfId="0">
      <formula>"ON TRACK"</formula>
    </cfRule>
    <cfRule type="cellIs" priority="5" operator="equal" dxfId="1">
      <formula>"AT RISK"</formula>
    </cfRule>
    <cfRule type="cellIs" priority="6" operator="equal" dxfId="2">
      <formula>"BEHIND"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2026-02-10T15:45:43Z</dcterms:created>
  <dcterms:modified xmlns:dcterms="http://purl.org/dc/terms/" xmlns:xsi="http://www.w3.org/2001/XMLSchema-instance" xsi:type="dcterms:W3CDTF">2026-02-10T15:45:43Z</dcterms:modified>
</cp:coreProperties>
</file>