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0.0x"/>
    <numFmt numFmtId="165" formatCode="0.0%"/>
    <numFmt numFmtId="166" formatCode="&quot;$&quot;#,##0"/>
    <numFmt numFmtId="167" formatCode="0.0"/>
    <numFmt numFmtId="168" formatCode="&quot;$&quot;#,##0.00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0F1B2D"/>
      <sz val="16"/>
    </font>
  </fonts>
  <fills count="14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FFF9C4"/>
        <bgColor rgb="00FFF9C4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0891B2"/>
        <bgColor rgb="000891B2"/>
      </patternFill>
    </fill>
    <fill>
      <patternFill patternType="solid">
        <fgColor rgb="00F0F9FF"/>
        <bgColor rgb="00F0F9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164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3" fontId="7" fillId="5" borderId="1" applyAlignment="1" pivotButton="0" quotePrefix="0" xfId="0">
      <alignment horizontal="center" vertical="center"/>
    </xf>
    <xf numFmtId="165" fontId="7" fillId="5" borderId="1" applyAlignment="1" pivotButton="0" quotePrefix="0" xfId="0">
      <alignment horizontal="center" vertical="center"/>
    </xf>
    <xf numFmtId="9" fontId="7" fillId="5" borderId="1" applyAlignment="1" pivotButton="0" quotePrefix="0" xfId="0">
      <alignment horizontal="center" vertical="center"/>
    </xf>
    <xf numFmtId="166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6" fillId="7" borderId="1" applyAlignment="1" pivotButton="0" quotePrefix="0" xfId="0">
      <alignment horizontal="left" vertical="center"/>
    </xf>
    <xf numFmtId="166" fontId="7" fillId="8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7" fillId="8" borderId="1" applyAlignment="1" pivotButton="0" quotePrefix="0" xfId="0">
      <alignment horizontal="left" vertical="center"/>
    </xf>
    <xf numFmtId="3" fontId="7" fillId="8" borderId="1" applyAlignment="1" pivotButton="0" quotePrefix="0" xfId="0">
      <alignment horizontal="center" vertical="center"/>
    </xf>
    <xf numFmtId="165" fontId="7" fillId="8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center" vertical="center"/>
    </xf>
    <xf numFmtId="0" fontId="7" fillId="9" borderId="1" applyAlignment="1" pivotButton="0" quotePrefix="0" xfId="0">
      <alignment horizontal="center" vertical="center"/>
    </xf>
    <xf numFmtId="0" fontId="5" fillId="10" borderId="1" applyAlignment="1" pivotButton="0" quotePrefix="0" xfId="0">
      <alignment horizontal="left" vertical="center"/>
    </xf>
    <xf numFmtId="0" fontId="0" fillId="10" borderId="1" pivotButton="0" quotePrefix="0" xfId="0"/>
    <xf numFmtId="0" fontId="9" fillId="3" borderId="1" applyAlignment="1" pivotButton="0" quotePrefix="0" xfId="0">
      <alignment horizontal="center" vertical="center"/>
    </xf>
    <xf numFmtId="0" fontId="7" fillId="11" borderId="1" applyAlignment="1" pivotButton="0" quotePrefix="0" xfId="0">
      <alignment horizontal="left" vertical="center"/>
    </xf>
    <xf numFmtId="167" fontId="7" fillId="11" borderId="1" applyAlignment="1" pivotButton="0" quotePrefix="0" xfId="0">
      <alignment horizontal="center" vertical="center"/>
    </xf>
    <xf numFmtId="166" fontId="7" fillId="11" borderId="1" applyAlignment="1" pivotButton="0" quotePrefix="0" xfId="0">
      <alignment horizontal="center" vertical="center"/>
    </xf>
    <xf numFmtId="164" fontId="7" fillId="11" borderId="1" applyAlignment="1" pivotButton="0" quotePrefix="0" xfId="0">
      <alignment horizontal="center" vertical="center"/>
    </xf>
    <xf numFmtId="168" fontId="7" fillId="11" borderId="1" applyAlignment="1" pivotButton="0" quotePrefix="0" xfId="0">
      <alignment horizontal="center" vertical="center"/>
    </xf>
    <xf numFmtId="0" fontId="5" fillId="12" borderId="1" applyAlignment="1" pivotButton="0" quotePrefix="0" xfId="0">
      <alignment horizontal="left" vertical="center"/>
    </xf>
    <xf numFmtId="0" fontId="0" fillId="12" borderId="1" pivotButton="0" quotePrefix="0" xfId="0"/>
    <xf numFmtId="165" fontId="7" fillId="11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6" fillId="11" borderId="1" applyAlignment="1" pivotButton="0" quotePrefix="0" xfId="0">
      <alignment horizontal="left" vertical="center"/>
    </xf>
    <xf numFmtId="3" fontId="10" fillId="11" borderId="1" applyAlignment="1" pivotButton="0" quotePrefix="0" xfId="0">
      <alignment horizontal="center" vertical="center"/>
    </xf>
    <xf numFmtId="167" fontId="10" fillId="11" borderId="1" applyAlignment="1" pivotButton="0" quotePrefix="0" xfId="0">
      <alignment horizontal="center" vertical="center"/>
    </xf>
    <xf numFmtId="165" fontId="10" fillId="11" borderId="1" applyAlignment="1" pivotButton="0" quotePrefix="0" xfId="0">
      <alignment horizontal="center" vertical="center"/>
    </xf>
    <xf numFmtId="166" fontId="10" fillId="11" borderId="1" applyAlignment="1" pivotButton="0" quotePrefix="0" xfId="0">
      <alignment horizontal="center" vertical="center"/>
    </xf>
    <xf numFmtId="164" fontId="10" fillId="11" borderId="1" applyAlignment="1" pivotButton="0" quotePrefix="0" xfId="0">
      <alignment horizontal="center" vertical="center"/>
    </xf>
    <xf numFmtId="168" fontId="10" fillId="11" borderId="1" applyAlignment="1" pivotButton="0" quotePrefix="0" xfId="0">
      <alignment horizontal="center" vertical="center"/>
    </xf>
    <xf numFmtId="0" fontId="10" fillId="11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3" fontId="12" fillId="13" borderId="1" applyAlignment="1" pivotButton="0" quotePrefix="0" xfId="0">
      <alignment horizontal="center" vertical="center"/>
    </xf>
    <xf numFmtId="167" fontId="12" fillId="13" borderId="1" applyAlignment="1" pivotButton="0" quotePrefix="0" xfId="0">
      <alignment horizontal="center" vertical="center"/>
    </xf>
    <xf numFmtId="165" fontId="12" fillId="13" borderId="1" applyAlignment="1" pivotButton="0" quotePrefix="0" xfId="0">
      <alignment horizontal="center" vertical="center"/>
    </xf>
    <xf numFmtId="166" fontId="13" fillId="13" borderId="1" applyAlignment="1" pivotButton="0" quotePrefix="0" xfId="0">
      <alignment horizontal="center" vertical="center"/>
    </xf>
    <xf numFmtId="166" fontId="12" fillId="13" borderId="1" applyAlignment="1" pivotButton="0" quotePrefix="0" xfId="0">
      <alignment horizontal="center" vertical="center"/>
    </xf>
    <xf numFmtId="164" fontId="12" fillId="13" borderId="1" applyAlignment="1" pivotButton="0" quotePrefix="0" xfId="0">
      <alignment horizontal="center" vertical="center"/>
    </xf>
    <xf numFmtId="168" fontId="12" fillId="13" borderId="1" applyAlignment="1" pivotButton="0" quotePrefix="0" xfId="0">
      <alignment horizontal="center" vertical="center"/>
    </xf>
    <xf numFmtId="0" fontId="12" fillId="13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left" vertical="center"/>
    </xf>
    <xf numFmtId="168" fontId="7" fillId="7" borderId="1" applyAlignment="1" pivotButton="0" quotePrefix="0" xfId="0">
      <alignment horizontal="center" vertical="center"/>
    </xf>
    <xf numFmtId="164" fontId="10" fillId="7" borderId="1" applyAlignment="1" pivotButton="0" quotePrefix="0" xfId="0">
      <alignment horizontal="center" vertical="center"/>
    </xf>
    <xf numFmtId="166" fontId="7" fillId="7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0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LEAD VALUE CALCULATOR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Calculate the true value of each lead source by factoring in volume, conversion rates, deal sizes, and acquisition costs. Determine ROI per source and find the optimal budget allocation.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Lead sources with monthly lead count</t>
        </is>
      </c>
    </row>
    <row r="9" ht="22" customHeight="1">
      <c r="A9" s="6" t="inlineStr">
        <is>
          <t xml:space="preserve">  • Conversion rate per source</t>
        </is>
      </c>
    </row>
    <row r="10" ht="22" customHeight="1">
      <c r="A10" s="6" t="inlineStr">
        <is>
          <t xml:space="preserve">  • Average deal size per source</t>
        </is>
      </c>
    </row>
    <row r="11" ht="22" customHeight="1">
      <c r="A11" s="6" t="inlineStr">
        <is>
          <t xml:space="preserve">  • Cost per lead by source</t>
        </is>
      </c>
    </row>
    <row r="12" ht="22" customHeight="1">
      <c r="A12" s="6" t="inlineStr">
        <is>
          <t xml:space="preserve">  • Total monthly marketing budget</t>
        </is>
      </c>
    </row>
    <row r="14">
      <c r="A14" s="5" t="inlineStr">
        <is>
          <t>OUTPUTS (OUTPUT sheet)</t>
        </is>
      </c>
    </row>
    <row r="15" ht="22" customHeight="1">
      <c r="A15" s="6" t="inlineStr">
        <is>
          <t xml:space="preserve">  • Value per lead by source</t>
        </is>
      </c>
    </row>
    <row r="16" ht="22" customHeight="1">
      <c r="A16" s="6" t="inlineStr">
        <is>
          <t xml:space="preserve">  • Expected monthly revenue per source</t>
        </is>
      </c>
    </row>
    <row r="17" ht="22" customHeight="1">
      <c r="A17" s="6" t="inlineStr">
        <is>
          <t xml:space="preserve">  • ROI per source</t>
        </is>
      </c>
    </row>
    <row r="18" ht="22" customHeight="1">
      <c r="A18" s="6" t="inlineStr">
        <is>
          <t xml:space="preserve">  • Cost per acquisition (CPA)</t>
        </is>
      </c>
    </row>
    <row r="19" ht="22" customHeight="1">
      <c r="A19" s="6" t="inlineStr">
        <is>
          <t xml:space="preserve">  • Optimal budget allocation recommendation</t>
        </is>
      </c>
    </row>
    <row r="20" ht="22" customHeight="1">
      <c r="A20" s="6" t="inlineStr">
        <is>
          <t xml:space="preserve">  • Source ranking by efficiency</t>
        </is>
      </c>
    </row>
    <row r="22">
      <c r="A22" s="5" t="inlineStr">
        <is>
          <t>DO NOT EDIT</t>
        </is>
      </c>
    </row>
    <row r="23" ht="22" customHeight="1">
      <c r="A23" s="6" t="inlineStr">
        <is>
          <t xml:space="preserve">  • LOGIC sheet — contains all calculations</t>
        </is>
      </c>
    </row>
    <row r="24" ht="22" customHeight="1">
      <c r="A24" s="6" t="inlineStr">
        <is>
          <t xml:space="preserve">  • OUTPUT sheet — displays results from LOGIC</t>
        </is>
      </c>
    </row>
    <row r="25" ht="22" customHeight="1">
      <c r="A25" s="6" t="inlineStr">
        <is>
          <t xml:space="preserve">  • CONFIG sheet — contains constants and rates</t>
        </is>
      </c>
    </row>
    <row r="27">
      <c r="A27" s="5" t="inlineStr">
        <is>
          <t>HOW TO USE</t>
        </is>
      </c>
    </row>
    <row r="28" ht="22" customHeight="1">
      <c r="A28" s="6" t="inlineStr">
        <is>
          <t xml:space="preserve">  • Go to the INPUT sheet and fill in the yellow-highlighted cells</t>
        </is>
      </c>
    </row>
    <row r="29" ht="22" customHeight="1">
      <c r="A29" s="6" t="inlineStr">
        <is>
          <t xml:space="preserve">  • Results auto-calculate instantly on the OUTPUT sheet</t>
        </is>
      </c>
    </row>
    <row r="30" ht="22" customHeight="1">
      <c r="A30" s="6" t="inlineStr">
        <is>
          <t xml:space="preserve">  • Adjust CONFIG values only if you understand the assumptions</t>
        </is>
      </c>
    </row>
  </sheetData>
  <mergeCells count="20">
    <mergeCell ref="A24:B24"/>
    <mergeCell ref="A30:B30"/>
    <mergeCell ref="A15:B15"/>
    <mergeCell ref="A11:B11"/>
    <mergeCell ref="A1:B1"/>
    <mergeCell ref="A16:B16"/>
    <mergeCell ref="A25:B25"/>
    <mergeCell ref="A18:B18"/>
    <mergeCell ref="A12:B12"/>
    <mergeCell ref="A2:B2"/>
    <mergeCell ref="A5:B5"/>
    <mergeCell ref="A23:B23"/>
    <mergeCell ref="A17:B17"/>
    <mergeCell ref="A8:B8"/>
    <mergeCell ref="A20:B20"/>
    <mergeCell ref="A29:B29"/>
    <mergeCell ref="A19:B19"/>
    <mergeCell ref="A10:B10"/>
    <mergeCell ref="A28:B28"/>
    <mergeCell ref="A9:B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8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Lead Scoring Parameters</t>
        </is>
      </c>
      <c r="B1" s="8" t="n"/>
      <c r="C1" s="8" t="n"/>
    </row>
    <row r="3" ht="26" customHeight="1">
      <c r="A3" s="9" t="inlineStr">
        <is>
          <t>Min Acceptable ROI</t>
        </is>
      </c>
      <c r="B3" s="10" t="n">
        <v>2</v>
      </c>
      <c r="C3" s="11" t="inlineStr">
        <is>
          <t>Minimum return on ad spend</t>
        </is>
      </c>
    </row>
    <row r="4" ht="26" customHeight="1">
      <c r="A4" s="9" t="inlineStr">
        <is>
          <t>High ROI Threshold</t>
        </is>
      </c>
      <c r="B4" s="10" t="n">
        <v>5</v>
      </c>
      <c r="C4" s="11" t="inlineStr">
        <is>
          <t>Excellent ROI indicator</t>
        </is>
      </c>
    </row>
    <row r="5" ht="26" customHeight="1">
      <c r="A5" s="9" t="inlineStr">
        <is>
          <t>Avg Customer Lifetime (months)</t>
        </is>
      </c>
      <c r="B5" s="12" t="n">
        <v>24</v>
      </c>
      <c r="C5" s="11" t="inlineStr">
        <is>
          <t>For LTV calculation</t>
        </is>
      </c>
    </row>
    <row r="6" ht="26" customHeight="1">
      <c r="A6" s="9" t="inlineStr">
        <is>
          <t>Monthly Churn Rate</t>
        </is>
      </c>
      <c r="B6" s="13" t="n">
        <v>0.03</v>
      </c>
      <c r="C6" s="11" t="inlineStr">
        <is>
          <t>Percentage of customers lost monthly</t>
        </is>
      </c>
    </row>
    <row r="7" ht="26" customHeight="1">
      <c r="A7" s="9" t="inlineStr">
        <is>
          <t>Gross Margin %</t>
        </is>
      </c>
      <c r="B7" s="14" t="n">
        <v>0.7</v>
      </c>
      <c r="C7" s="11" t="inlineStr">
        <is>
          <t>For profit-adjusted calculations</t>
        </is>
      </c>
    </row>
    <row r="8" ht="26" customHeight="1">
      <c r="A8" s="9" t="inlineStr">
        <is>
          <t>Max CPA ($)</t>
        </is>
      </c>
      <c r="B8" s="15" t="n">
        <v>500</v>
      </c>
      <c r="C8" s="11" t="inlineStr">
        <is>
          <t>Flag sources exceeding this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F19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14" customWidth="1" min="2" max="2"/>
    <col width="14" customWidth="1" min="3" max="3"/>
    <col width="16" customWidth="1" min="4" max="4"/>
    <col width="16" customWidth="1" min="5" max="5"/>
    <col width="28" customWidth="1" min="6" max="6"/>
    <col width="16" customWidth="1" min="7" max="7"/>
    <col width="16" customWidth="1" min="8" max="8"/>
  </cols>
  <sheetData>
    <row r="1" ht="28" customHeight="1">
      <c r="A1" s="16" t="inlineStr">
        <is>
          <t xml:space="preserve">  LEAD SOURCE DATA — Enter in yellow cells</t>
        </is>
      </c>
      <c r="B1" s="17" t="n"/>
      <c r="C1" s="17" t="n"/>
      <c r="D1" s="17" t="n"/>
      <c r="E1" s="17" t="n"/>
      <c r="F1" s="17" t="n"/>
    </row>
    <row r="3" ht="28" customHeight="1">
      <c r="A3" s="18" t="inlineStr">
        <is>
          <t>Total Monthly Marketing Budget</t>
        </is>
      </c>
      <c r="B3" s="19" t="n">
        <v>50000</v>
      </c>
      <c r="C3" s="11" t="inlineStr">
        <is>
          <t>Total spend across all sources</t>
        </is>
      </c>
    </row>
    <row r="4" ht="28" customHeight="1">
      <c r="A4" s="18" t="inlineStr">
        <is>
          <t>Average Monthly Recurring Rev</t>
        </is>
      </c>
      <c r="B4" s="19" t="n">
        <v>500</v>
      </c>
      <c r="C4" s="11" t="inlineStr">
        <is>
          <t>Avg monthly revenue per customer</t>
        </is>
      </c>
    </row>
    <row r="6" ht="28" customHeight="1">
      <c r="A6" s="20" t="inlineStr">
        <is>
          <t xml:space="preserve">  LEAD SOURCES</t>
        </is>
      </c>
      <c r="B6" s="21" t="n"/>
      <c r="C6" s="21" t="n"/>
      <c r="D6" s="21" t="n"/>
      <c r="E6" s="21" t="n"/>
      <c r="F6" s="21" t="n"/>
    </row>
    <row r="7" ht="32" customHeight="1">
      <c r="A7" s="22" t="inlineStr">
        <is>
          <t>Source Name</t>
        </is>
      </c>
      <c r="B7" s="22" t="inlineStr">
        <is>
          <t>Leads/Month</t>
        </is>
      </c>
      <c r="C7" s="22" t="inlineStr">
        <is>
          <t>Conv. Rate %</t>
        </is>
      </c>
      <c r="D7" s="22" t="inlineStr">
        <is>
          <t>Avg Deal Size</t>
        </is>
      </c>
      <c r="E7" s="22" t="inlineStr">
        <is>
          <t>Cost Per Lead</t>
        </is>
      </c>
      <c r="F7" s="22" t="inlineStr">
        <is>
          <t>Notes</t>
        </is>
      </c>
    </row>
    <row r="8">
      <c r="A8" s="23" t="inlineStr">
        <is>
          <t>Google Ads</t>
        </is>
      </c>
      <c r="B8" s="24" t="n">
        <v>200</v>
      </c>
      <c r="C8" s="25" t="n">
        <v>0.04</v>
      </c>
      <c r="D8" s="19" t="n">
        <v>8000</v>
      </c>
      <c r="E8" s="19" t="n">
        <v>45</v>
      </c>
      <c r="F8" s="23" t="inlineStr">
        <is>
          <t>Search campaigns</t>
        </is>
      </c>
    </row>
    <row r="9">
      <c r="A9" s="23" t="inlineStr">
        <is>
          <t>LinkedIn Ads</t>
        </is>
      </c>
      <c r="B9" s="24" t="n">
        <v>80</v>
      </c>
      <c r="C9" s="25" t="n">
        <v>0.06</v>
      </c>
      <c r="D9" s="19" t="n">
        <v>12000</v>
      </c>
      <c r="E9" s="19" t="n">
        <v>85</v>
      </c>
      <c r="F9" s="23" t="inlineStr">
        <is>
          <t>B2B targeting</t>
        </is>
      </c>
    </row>
    <row r="10">
      <c r="A10" s="23" t="inlineStr">
        <is>
          <t>SEO / Organic</t>
        </is>
      </c>
      <c r="B10" s="24" t="n">
        <v>350</v>
      </c>
      <c r="C10" s="25" t="n">
        <v>0.03</v>
      </c>
      <c r="D10" s="19" t="n">
        <v>6000</v>
      </c>
      <c r="E10" s="19" t="n">
        <v>12</v>
      </c>
      <c r="F10" s="23" t="inlineStr">
        <is>
          <t>Content marketing</t>
        </is>
      </c>
    </row>
    <row r="11">
      <c r="A11" s="23" t="inlineStr">
        <is>
          <t>Referrals</t>
        </is>
      </c>
      <c r="B11" s="24" t="n">
        <v>40</v>
      </c>
      <c r="C11" s="25" t="n">
        <v>0.15</v>
      </c>
      <c r="D11" s="19" t="n">
        <v>15000</v>
      </c>
      <c r="E11" s="19" t="n">
        <v>25</v>
      </c>
      <c r="F11" s="23" t="inlineStr">
        <is>
          <t>Customer referral program</t>
        </is>
      </c>
    </row>
    <row r="12">
      <c r="A12" s="23" t="inlineStr">
        <is>
          <t>Trade Shows</t>
        </is>
      </c>
      <c r="B12" s="24" t="n">
        <v>60</v>
      </c>
      <c r="C12" s="25" t="n">
        <v>0.08</v>
      </c>
      <c r="D12" s="19" t="n">
        <v>20000</v>
      </c>
      <c r="E12" s="19" t="n">
        <v>150</v>
      </c>
      <c r="F12" s="23" t="inlineStr">
        <is>
          <t>Industry events</t>
        </is>
      </c>
    </row>
    <row r="13">
      <c r="A13" s="23" t="inlineStr">
        <is>
          <t>Cold Email</t>
        </is>
      </c>
      <c r="B13" s="24" t="n">
        <v>300</v>
      </c>
      <c r="C13" s="25" t="n">
        <v>0.02</v>
      </c>
      <c r="D13" s="19" t="n">
        <v>5000</v>
      </c>
      <c r="E13" s="19" t="n">
        <v>8</v>
      </c>
      <c r="F13" s="23" t="inlineStr">
        <is>
          <t>Outbound campaigns</t>
        </is>
      </c>
    </row>
    <row r="14">
      <c r="A14" s="23" t="inlineStr">
        <is>
          <t>Social Media</t>
        </is>
      </c>
      <c r="B14" s="24" t="n">
        <v>150</v>
      </c>
      <c r="C14" s="25" t="n">
        <v>0.025</v>
      </c>
      <c r="D14" s="19" t="n">
        <v>4000</v>
      </c>
      <c r="E14" s="19" t="n">
        <v>20</v>
      </c>
      <c r="F14" s="23" t="inlineStr">
        <is>
          <t>Organic + paid social</t>
        </is>
      </c>
    </row>
    <row r="15">
      <c r="A15" s="23" t="inlineStr">
        <is>
          <t>Webinars</t>
        </is>
      </c>
      <c r="B15" s="24" t="n">
        <v>90</v>
      </c>
      <c r="C15" s="25" t="n">
        <v>0.1</v>
      </c>
      <c r="D15" s="19" t="n">
        <v>10000</v>
      </c>
      <c r="E15" s="19" t="n">
        <v>35</v>
      </c>
      <c r="F15" s="23" t="inlineStr">
        <is>
          <t>Educational content</t>
        </is>
      </c>
    </row>
    <row r="16">
      <c r="A16" s="26" t="n"/>
      <c r="B16" s="26" t="n"/>
      <c r="C16" s="26" t="n"/>
      <c r="D16" s="26" t="n"/>
      <c r="E16" s="26" t="n"/>
      <c r="F16" s="26" t="n"/>
    </row>
    <row r="17">
      <c r="A17" s="27" t="n"/>
      <c r="B17" s="27" t="n"/>
      <c r="C17" s="27" t="n"/>
      <c r="D17" s="27" t="n"/>
      <c r="E17" s="27" t="n"/>
      <c r="F17" s="27" t="n"/>
    </row>
    <row r="18">
      <c r="A18" s="26" t="n"/>
      <c r="B18" s="26" t="n"/>
      <c r="C18" s="26" t="n"/>
      <c r="D18" s="26" t="n"/>
      <c r="E18" s="26" t="n"/>
      <c r="F18" s="26" t="n"/>
    </row>
    <row r="19">
      <c r="A19" s="27" t="n"/>
      <c r="B19" s="27" t="n"/>
      <c r="C19" s="27" t="n"/>
      <c r="D19" s="27" t="n"/>
      <c r="E19" s="27" t="n"/>
      <c r="F19" s="27" t="n"/>
    </row>
  </sheetData>
  <mergeCells count="2">
    <mergeCell ref="A6:F6"/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H46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28" t="inlineStr">
        <is>
          <t xml:space="preserve">  CALCULATIONS — do NOT edit</t>
        </is>
      </c>
      <c r="B1" s="29" t="n"/>
      <c r="C1" s="29" t="n"/>
      <c r="D1" s="29" t="n"/>
      <c r="E1" s="29" t="n"/>
      <c r="F1" s="29" t="n"/>
      <c r="G1" s="29" t="n"/>
      <c r="H1" s="29" t="n"/>
    </row>
    <row r="3" ht="28" customHeight="1">
      <c r="A3" s="30" t="inlineStr">
        <is>
          <t>Source</t>
        </is>
      </c>
      <c r="B3" s="30" t="inlineStr">
        <is>
          <t>Conversions</t>
        </is>
      </c>
      <c r="C3" s="30" t="inlineStr">
        <is>
          <t>Expected Rev</t>
        </is>
      </c>
      <c r="D3" s="30" t="inlineStr">
        <is>
          <t>Total Cost</t>
        </is>
      </c>
      <c r="E3" s="30" t="inlineStr">
        <is>
          <t>Net Profit</t>
        </is>
      </c>
      <c r="F3" s="30" t="inlineStr">
        <is>
          <t>ROI</t>
        </is>
      </c>
      <c r="G3" s="30" t="inlineStr">
        <is>
          <t>CPA</t>
        </is>
      </c>
      <c r="H3" s="30" t="inlineStr">
        <is>
          <t>Value/Lead</t>
        </is>
      </c>
    </row>
    <row r="4">
      <c r="A4" s="31">
        <f>INPUT!A8</f>
        <v/>
      </c>
      <c r="B4" s="32">
        <f>INPUT!B8*INPUT!C8</f>
        <v/>
      </c>
      <c r="C4" s="33">
        <f>B4*INPUT!D8</f>
        <v/>
      </c>
      <c r="D4" s="33">
        <f>INPUT!B8*INPUT!E8</f>
        <v/>
      </c>
      <c r="E4" s="33">
        <f>C4*CONFIG!B7-D4</f>
        <v/>
      </c>
      <c r="F4" s="34">
        <f>IFERROR(C4/D4,0)</f>
        <v/>
      </c>
      <c r="G4" s="33">
        <f>IFERROR(D4/B4,0)</f>
        <v/>
      </c>
      <c r="H4" s="35">
        <f>IFERROR(C4/INPUT!B8,0)</f>
        <v/>
      </c>
    </row>
    <row r="5">
      <c r="A5" s="31">
        <f>INPUT!A9</f>
        <v/>
      </c>
      <c r="B5" s="32">
        <f>INPUT!B9*INPUT!C9</f>
        <v/>
      </c>
      <c r="C5" s="33">
        <f>B5*INPUT!D9</f>
        <v/>
      </c>
      <c r="D5" s="33">
        <f>INPUT!B9*INPUT!E9</f>
        <v/>
      </c>
      <c r="E5" s="33">
        <f>C5*CONFIG!B7-D5</f>
        <v/>
      </c>
      <c r="F5" s="34">
        <f>IFERROR(C5/D5,0)</f>
        <v/>
      </c>
      <c r="G5" s="33">
        <f>IFERROR(D5/B5,0)</f>
        <v/>
      </c>
      <c r="H5" s="35">
        <f>IFERROR(C5/INPUT!B9,0)</f>
        <v/>
      </c>
    </row>
    <row r="6">
      <c r="A6" s="31">
        <f>INPUT!A10</f>
        <v/>
      </c>
      <c r="B6" s="32">
        <f>INPUT!B10*INPUT!C10</f>
        <v/>
      </c>
      <c r="C6" s="33">
        <f>B6*INPUT!D10</f>
        <v/>
      </c>
      <c r="D6" s="33">
        <f>INPUT!B10*INPUT!E10</f>
        <v/>
      </c>
      <c r="E6" s="33">
        <f>C6*CONFIG!B7-D6</f>
        <v/>
      </c>
      <c r="F6" s="34">
        <f>IFERROR(C6/D6,0)</f>
        <v/>
      </c>
      <c r="G6" s="33">
        <f>IFERROR(D6/B6,0)</f>
        <v/>
      </c>
      <c r="H6" s="35">
        <f>IFERROR(C6/INPUT!B10,0)</f>
        <v/>
      </c>
    </row>
    <row r="7">
      <c r="A7" s="31">
        <f>INPUT!A11</f>
        <v/>
      </c>
      <c r="B7" s="32">
        <f>INPUT!B11*INPUT!C11</f>
        <v/>
      </c>
      <c r="C7" s="33">
        <f>B7*INPUT!D11</f>
        <v/>
      </c>
      <c r="D7" s="33">
        <f>INPUT!B11*INPUT!E11</f>
        <v/>
      </c>
      <c r="E7" s="33">
        <f>C7*CONFIG!B7-D7</f>
        <v/>
      </c>
      <c r="F7" s="34">
        <f>IFERROR(C7/D7,0)</f>
        <v/>
      </c>
      <c r="G7" s="33">
        <f>IFERROR(D7/B7,0)</f>
        <v/>
      </c>
      <c r="H7" s="35">
        <f>IFERROR(C7/INPUT!B11,0)</f>
        <v/>
      </c>
    </row>
    <row r="8">
      <c r="A8" s="31">
        <f>INPUT!A12</f>
        <v/>
      </c>
      <c r="B8" s="32">
        <f>INPUT!B12*INPUT!C12</f>
        <v/>
      </c>
      <c r="C8" s="33">
        <f>B8*INPUT!D12</f>
        <v/>
      </c>
      <c r="D8" s="33">
        <f>INPUT!B12*INPUT!E12</f>
        <v/>
      </c>
      <c r="E8" s="33">
        <f>C8*CONFIG!B7-D8</f>
        <v/>
      </c>
      <c r="F8" s="34">
        <f>IFERROR(C8/D8,0)</f>
        <v/>
      </c>
      <c r="G8" s="33">
        <f>IFERROR(D8/B8,0)</f>
        <v/>
      </c>
      <c r="H8" s="35">
        <f>IFERROR(C8/INPUT!B12,0)</f>
        <v/>
      </c>
    </row>
    <row r="9">
      <c r="A9" s="31">
        <f>INPUT!A13</f>
        <v/>
      </c>
      <c r="B9" s="32">
        <f>INPUT!B13*INPUT!C13</f>
        <v/>
      </c>
      <c r="C9" s="33">
        <f>B9*INPUT!D13</f>
        <v/>
      </c>
      <c r="D9" s="33">
        <f>INPUT!B13*INPUT!E13</f>
        <v/>
      </c>
      <c r="E9" s="33">
        <f>C9*CONFIG!B7-D9</f>
        <v/>
      </c>
      <c r="F9" s="34">
        <f>IFERROR(C9/D9,0)</f>
        <v/>
      </c>
      <c r="G9" s="33">
        <f>IFERROR(D9/B9,0)</f>
        <v/>
      </c>
      <c r="H9" s="35">
        <f>IFERROR(C9/INPUT!B13,0)</f>
        <v/>
      </c>
    </row>
    <row r="10">
      <c r="A10" s="31">
        <f>INPUT!A14</f>
        <v/>
      </c>
      <c r="B10" s="32">
        <f>INPUT!B14*INPUT!C14</f>
        <v/>
      </c>
      <c r="C10" s="33">
        <f>B10*INPUT!D14</f>
        <v/>
      </c>
      <c r="D10" s="33">
        <f>INPUT!B14*INPUT!E14</f>
        <v/>
      </c>
      <c r="E10" s="33">
        <f>C10*CONFIG!B7-D10</f>
        <v/>
      </c>
      <c r="F10" s="34">
        <f>IFERROR(C10/D10,0)</f>
        <v/>
      </c>
      <c r="G10" s="33">
        <f>IFERROR(D10/B10,0)</f>
        <v/>
      </c>
      <c r="H10" s="35">
        <f>IFERROR(C10/INPUT!B14,0)</f>
        <v/>
      </c>
    </row>
    <row r="11">
      <c r="A11" s="31">
        <f>INPUT!A15</f>
        <v/>
      </c>
      <c r="B11" s="32">
        <f>INPUT!B15*INPUT!C15</f>
        <v/>
      </c>
      <c r="C11" s="33">
        <f>B11*INPUT!D15</f>
        <v/>
      </c>
      <c r="D11" s="33">
        <f>INPUT!B15*INPUT!E15</f>
        <v/>
      </c>
      <c r="E11" s="33">
        <f>C11*CONFIG!B7-D11</f>
        <v/>
      </c>
      <c r="F11" s="34">
        <f>IFERROR(C11/D11,0)</f>
        <v/>
      </c>
      <c r="G11" s="33">
        <f>IFERROR(D11/B11,0)</f>
        <v/>
      </c>
      <c r="H11" s="35">
        <f>IFERROR(C11/INPUT!B15,0)</f>
        <v/>
      </c>
    </row>
    <row r="12">
      <c r="A12" s="31">
        <f>INPUT!A16</f>
        <v/>
      </c>
      <c r="B12" s="32">
        <f>INPUT!B16*INPUT!C16</f>
        <v/>
      </c>
      <c r="C12" s="33">
        <f>B12*INPUT!D16</f>
        <v/>
      </c>
      <c r="D12" s="33">
        <f>INPUT!B16*INPUT!E16</f>
        <v/>
      </c>
      <c r="E12" s="33">
        <f>C12*CONFIG!B7-D12</f>
        <v/>
      </c>
      <c r="F12" s="34">
        <f>IFERROR(C12/D12,0)</f>
        <v/>
      </c>
      <c r="G12" s="33">
        <f>IFERROR(D12/B12,0)</f>
        <v/>
      </c>
      <c r="H12" s="35">
        <f>IFERROR(C12/INPUT!B16,0)</f>
        <v/>
      </c>
    </row>
    <row r="13">
      <c r="A13" s="31">
        <f>INPUT!A17</f>
        <v/>
      </c>
      <c r="B13" s="32">
        <f>INPUT!B17*INPUT!C17</f>
        <v/>
      </c>
      <c r="C13" s="33">
        <f>B13*INPUT!D17</f>
        <v/>
      </c>
      <c r="D13" s="33">
        <f>INPUT!B17*INPUT!E17</f>
        <v/>
      </c>
      <c r="E13" s="33">
        <f>C13*CONFIG!B7-D13</f>
        <v/>
      </c>
      <c r="F13" s="34">
        <f>IFERROR(C13/D13,0)</f>
        <v/>
      </c>
      <c r="G13" s="33">
        <f>IFERROR(D13/B13,0)</f>
        <v/>
      </c>
      <c r="H13" s="35">
        <f>IFERROR(C13/INPUT!B17,0)</f>
        <v/>
      </c>
    </row>
    <row r="14">
      <c r="A14" s="31">
        <f>INPUT!A18</f>
        <v/>
      </c>
      <c r="B14" s="32">
        <f>INPUT!B18*INPUT!C18</f>
        <v/>
      </c>
      <c r="C14" s="33">
        <f>B14*INPUT!D18</f>
        <v/>
      </c>
      <c r="D14" s="33">
        <f>INPUT!B18*INPUT!E18</f>
        <v/>
      </c>
      <c r="E14" s="33">
        <f>C14*CONFIG!B7-D14</f>
        <v/>
      </c>
      <c r="F14" s="34">
        <f>IFERROR(C14/D14,0)</f>
        <v/>
      </c>
      <c r="G14" s="33">
        <f>IFERROR(D14/B14,0)</f>
        <v/>
      </c>
      <c r="H14" s="35">
        <f>IFERROR(C14/INPUT!B18,0)</f>
        <v/>
      </c>
    </row>
    <row r="15">
      <c r="A15" s="31">
        <f>INPUT!A19</f>
        <v/>
      </c>
      <c r="B15" s="32">
        <f>INPUT!B19*INPUT!C19</f>
        <v/>
      </c>
      <c r="C15" s="33">
        <f>B15*INPUT!D19</f>
        <v/>
      </c>
      <c r="D15" s="33">
        <f>INPUT!B19*INPUT!E19</f>
        <v/>
      </c>
      <c r="E15" s="33">
        <f>C15*CONFIG!B7-D15</f>
        <v/>
      </c>
      <c r="F15" s="34">
        <f>IFERROR(C15/D15,0)</f>
        <v/>
      </c>
      <c r="G15" s="33">
        <f>IFERROR(D15/B15,0)</f>
        <v/>
      </c>
      <c r="H15" s="35">
        <f>IFERROR(C15/INPUT!B19,0)</f>
        <v/>
      </c>
    </row>
    <row r="17" ht="28" customHeight="1">
      <c r="A17" s="36" t="inlineStr">
        <is>
          <t xml:space="preserve">  LTV-ADJUSTED METRICS</t>
        </is>
      </c>
      <c r="B17" s="37" t="n"/>
      <c r="C17" s="37" t="n"/>
      <c r="D17" s="37" t="n"/>
      <c r="E17" s="37" t="n"/>
      <c r="F17" s="37" t="n"/>
      <c r="G17" s="37" t="n"/>
      <c r="H17" s="37" t="n"/>
    </row>
    <row r="18" ht="28" customHeight="1">
      <c r="A18" s="30" t="inlineStr">
        <is>
          <t>Source</t>
        </is>
      </c>
      <c r="B18" s="30" t="inlineStr">
        <is>
          <t>LTV/Customer</t>
        </is>
      </c>
      <c r="C18" s="30" t="inlineStr">
        <is>
          <t>LTV Revenue</t>
        </is>
      </c>
      <c r="D18" s="30" t="inlineStr">
        <is>
          <t>LTV Profit</t>
        </is>
      </c>
      <c r="E18" s="30" t="inlineStr">
        <is>
          <t>LTV ROI</t>
        </is>
      </c>
      <c r="F18" s="30" t="inlineStr">
        <is>
          <t>LTV Value/Lead</t>
        </is>
      </c>
      <c r="G18" s="30" t="inlineStr">
        <is>
          <t>Budget Share</t>
        </is>
      </c>
      <c r="H18" s="30" t="inlineStr">
        <is>
          <t>Optimal Alloc</t>
        </is>
      </c>
    </row>
    <row r="19">
      <c r="A19" s="31">
        <f>INPUT!A8</f>
        <v/>
      </c>
      <c r="B19" s="33">
        <f>INPUT!D8+INPUT!B4*CONFIG!B5*(1-CONFIG!B6)</f>
        <v/>
      </c>
      <c r="C19" s="33">
        <f>LOGIC!B4*B19</f>
        <v/>
      </c>
      <c r="D19" s="33">
        <f>C19*CONFIG!B7-LOGIC!D4</f>
        <v/>
      </c>
      <c r="E19" s="34">
        <f>IFERROR(C19/LOGIC!D4,0)</f>
        <v/>
      </c>
      <c r="F19" s="35">
        <f>IFERROR(C19/INPUT!B8,0)</f>
        <v/>
      </c>
      <c r="G19" s="38">
        <f>IFERROR(LOGIC!D4/SUM(D4:D15),0)</f>
        <v/>
      </c>
      <c r="H19" s="38">
        <f>IFERROR(IF(E19&gt;0,E19/SUM(E19:E30),0),0)</f>
        <v/>
      </c>
    </row>
    <row r="20">
      <c r="A20" s="31">
        <f>INPUT!A9</f>
        <v/>
      </c>
      <c r="B20" s="33">
        <f>INPUT!D9+INPUT!B4*CONFIG!B5*(1-CONFIG!B6)</f>
        <v/>
      </c>
      <c r="C20" s="33">
        <f>LOGIC!B5*B20</f>
        <v/>
      </c>
      <c r="D20" s="33">
        <f>C20*CONFIG!B7-LOGIC!D5</f>
        <v/>
      </c>
      <c r="E20" s="34">
        <f>IFERROR(C20/LOGIC!D5,0)</f>
        <v/>
      </c>
      <c r="F20" s="35">
        <f>IFERROR(C20/INPUT!B9,0)</f>
        <v/>
      </c>
      <c r="G20" s="38">
        <f>IFERROR(LOGIC!D5/SUM(D4:D15),0)</f>
        <v/>
      </c>
      <c r="H20" s="38">
        <f>IFERROR(IF(E20&gt;0,E20/SUM(E19:E30),0),0)</f>
        <v/>
      </c>
    </row>
    <row r="21">
      <c r="A21" s="31">
        <f>INPUT!A10</f>
        <v/>
      </c>
      <c r="B21" s="33">
        <f>INPUT!D10+INPUT!B4*CONFIG!B5*(1-CONFIG!B6)</f>
        <v/>
      </c>
      <c r="C21" s="33">
        <f>LOGIC!B6*B21</f>
        <v/>
      </c>
      <c r="D21" s="33">
        <f>C21*CONFIG!B7-LOGIC!D6</f>
        <v/>
      </c>
      <c r="E21" s="34">
        <f>IFERROR(C21/LOGIC!D6,0)</f>
        <v/>
      </c>
      <c r="F21" s="35">
        <f>IFERROR(C21/INPUT!B10,0)</f>
        <v/>
      </c>
      <c r="G21" s="38">
        <f>IFERROR(LOGIC!D6/SUM(D4:D15),0)</f>
        <v/>
      </c>
      <c r="H21" s="38">
        <f>IFERROR(IF(E21&gt;0,E21/SUM(E19:E30),0),0)</f>
        <v/>
      </c>
    </row>
    <row r="22">
      <c r="A22" s="31">
        <f>INPUT!A11</f>
        <v/>
      </c>
      <c r="B22" s="33">
        <f>INPUT!D11+INPUT!B4*CONFIG!B5*(1-CONFIG!B6)</f>
        <v/>
      </c>
      <c r="C22" s="33">
        <f>LOGIC!B7*B22</f>
        <v/>
      </c>
      <c r="D22" s="33">
        <f>C22*CONFIG!B7-LOGIC!D7</f>
        <v/>
      </c>
      <c r="E22" s="34">
        <f>IFERROR(C22/LOGIC!D7,0)</f>
        <v/>
      </c>
      <c r="F22" s="35">
        <f>IFERROR(C22/INPUT!B11,0)</f>
        <v/>
      </c>
      <c r="G22" s="38">
        <f>IFERROR(LOGIC!D7/SUM(D4:D15),0)</f>
        <v/>
      </c>
      <c r="H22" s="38">
        <f>IFERROR(IF(E22&gt;0,E22/SUM(E19:E30),0),0)</f>
        <v/>
      </c>
    </row>
    <row r="23">
      <c r="A23" s="31">
        <f>INPUT!A12</f>
        <v/>
      </c>
      <c r="B23" s="33">
        <f>INPUT!D12+INPUT!B4*CONFIG!B5*(1-CONFIG!B6)</f>
        <v/>
      </c>
      <c r="C23" s="33">
        <f>LOGIC!B8*B23</f>
        <v/>
      </c>
      <c r="D23" s="33">
        <f>C23*CONFIG!B7-LOGIC!D8</f>
        <v/>
      </c>
      <c r="E23" s="34">
        <f>IFERROR(C23/LOGIC!D8,0)</f>
        <v/>
      </c>
      <c r="F23" s="35">
        <f>IFERROR(C23/INPUT!B12,0)</f>
        <v/>
      </c>
      <c r="G23" s="38">
        <f>IFERROR(LOGIC!D8/SUM(D4:D15),0)</f>
        <v/>
      </c>
      <c r="H23" s="38">
        <f>IFERROR(IF(E23&gt;0,E23/SUM(E19:E30),0),0)</f>
        <v/>
      </c>
    </row>
    <row r="24">
      <c r="A24" s="31">
        <f>INPUT!A13</f>
        <v/>
      </c>
      <c r="B24" s="33">
        <f>INPUT!D13+INPUT!B4*CONFIG!B5*(1-CONFIG!B6)</f>
        <v/>
      </c>
      <c r="C24" s="33">
        <f>LOGIC!B9*B24</f>
        <v/>
      </c>
      <c r="D24" s="33">
        <f>C24*CONFIG!B7-LOGIC!D9</f>
        <v/>
      </c>
      <c r="E24" s="34">
        <f>IFERROR(C24/LOGIC!D9,0)</f>
        <v/>
      </c>
      <c r="F24" s="35">
        <f>IFERROR(C24/INPUT!B13,0)</f>
        <v/>
      </c>
      <c r="G24" s="38">
        <f>IFERROR(LOGIC!D9/SUM(D4:D15),0)</f>
        <v/>
      </c>
      <c r="H24" s="38">
        <f>IFERROR(IF(E24&gt;0,E24/SUM(E19:E30),0),0)</f>
        <v/>
      </c>
    </row>
    <row r="25">
      <c r="A25" s="31">
        <f>INPUT!A14</f>
        <v/>
      </c>
      <c r="B25" s="33">
        <f>INPUT!D14+INPUT!B4*CONFIG!B5*(1-CONFIG!B6)</f>
        <v/>
      </c>
      <c r="C25" s="33">
        <f>LOGIC!B10*B25</f>
        <v/>
      </c>
      <c r="D25" s="33">
        <f>C25*CONFIG!B7-LOGIC!D10</f>
        <v/>
      </c>
      <c r="E25" s="34">
        <f>IFERROR(C25/LOGIC!D10,0)</f>
        <v/>
      </c>
      <c r="F25" s="35">
        <f>IFERROR(C25/INPUT!B14,0)</f>
        <v/>
      </c>
      <c r="G25" s="38">
        <f>IFERROR(LOGIC!D10/SUM(D4:D15),0)</f>
        <v/>
      </c>
      <c r="H25" s="38">
        <f>IFERROR(IF(E25&gt;0,E25/SUM(E19:E30),0),0)</f>
        <v/>
      </c>
    </row>
    <row r="26">
      <c r="A26" s="31">
        <f>INPUT!A15</f>
        <v/>
      </c>
      <c r="B26" s="33">
        <f>INPUT!D15+INPUT!B4*CONFIG!B5*(1-CONFIG!B6)</f>
        <v/>
      </c>
      <c r="C26" s="33">
        <f>LOGIC!B11*B26</f>
        <v/>
      </c>
      <c r="D26" s="33">
        <f>C26*CONFIG!B7-LOGIC!D11</f>
        <v/>
      </c>
      <c r="E26" s="34">
        <f>IFERROR(C26/LOGIC!D11,0)</f>
        <v/>
      </c>
      <c r="F26" s="35">
        <f>IFERROR(C26/INPUT!B15,0)</f>
        <v/>
      </c>
      <c r="G26" s="38">
        <f>IFERROR(LOGIC!D11/SUM(D4:D15),0)</f>
        <v/>
      </c>
      <c r="H26" s="38">
        <f>IFERROR(IF(E26&gt;0,E26/SUM(E19:E30),0),0)</f>
        <v/>
      </c>
    </row>
    <row r="27">
      <c r="A27" s="31">
        <f>INPUT!A16</f>
        <v/>
      </c>
      <c r="B27" s="33">
        <f>INPUT!D16+INPUT!B4*CONFIG!B5*(1-CONFIG!B6)</f>
        <v/>
      </c>
      <c r="C27" s="33">
        <f>LOGIC!B12*B27</f>
        <v/>
      </c>
      <c r="D27" s="33">
        <f>C27*CONFIG!B7-LOGIC!D12</f>
        <v/>
      </c>
      <c r="E27" s="34">
        <f>IFERROR(C27/LOGIC!D12,0)</f>
        <v/>
      </c>
      <c r="F27" s="35">
        <f>IFERROR(C27/INPUT!B16,0)</f>
        <v/>
      </c>
      <c r="G27" s="38">
        <f>IFERROR(LOGIC!D12/SUM(D4:D15),0)</f>
        <v/>
      </c>
      <c r="H27" s="38">
        <f>IFERROR(IF(E27&gt;0,E27/SUM(E19:E30),0),0)</f>
        <v/>
      </c>
    </row>
    <row r="28">
      <c r="A28" s="31">
        <f>INPUT!A17</f>
        <v/>
      </c>
      <c r="B28" s="33">
        <f>INPUT!D17+INPUT!B4*CONFIG!B5*(1-CONFIG!B6)</f>
        <v/>
      </c>
      <c r="C28" s="33">
        <f>LOGIC!B13*B28</f>
        <v/>
      </c>
      <c r="D28" s="33">
        <f>C28*CONFIG!B7-LOGIC!D13</f>
        <v/>
      </c>
      <c r="E28" s="34">
        <f>IFERROR(C28/LOGIC!D13,0)</f>
        <v/>
      </c>
      <c r="F28" s="35">
        <f>IFERROR(C28/INPUT!B17,0)</f>
        <v/>
      </c>
      <c r="G28" s="38">
        <f>IFERROR(LOGIC!D13/SUM(D4:D15),0)</f>
        <v/>
      </c>
      <c r="H28" s="38">
        <f>IFERROR(IF(E28&gt;0,E28/SUM(E19:E30),0),0)</f>
        <v/>
      </c>
    </row>
    <row r="29">
      <c r="A29" s="31">
        <f>INPUT!A18</f>
        <v/>
      </c>
      <c r="B29" s="33">
        <f>INPUT!D18+INPUT!B4*CONFIG!B5*(1-CONFIG!B6)</f>
        <v/>
      </c>
      <c r="C29" s="33">
        <f>LOGIC!B14*B29</f>
        <v/>
      </c>
      <c r="D29" s="33">
        <f>C29*CONFIG!B7-LOGIC!D14</f>
        <v/>
      </c>
      <c r="E29" s="34">
        <f>IFERROR(C29/LOGIC!D14,0)</f>
        <v/>
      </c>
      <c r="F29" s="35">
        <f>IFERROR(C29/INPUT!B18,0)</f>
        <v/>
      </c>
      <c r="G29" s="38">
        <f>IFERROR(LOGIC!D14/SUM(D4:D15),0)</f>
        <v/>
      </c>
      <c r="H29" s="38">
        <f>IFERROR(IF(E29&gt;0,E29/SUM(E19:E30),0),0)</f>
        <v/>
      </c>
    </row>
    <row r="30">
      <c r="A30" s="31">
        <f>INPUT!A19</f>
        <v/>
      </c>
      <c r="B30" s="33">
        <f>INPUT!D19+INPUT!B4*CONFIG!B5*(1-CONFIG!B6)</f>
        <v/>
      </c>
      <c r="C30" s="33">
        <f>LOGIC!B15*B30</f>
        <v/>
      </c>
      <c r="D30" s="33">
        <f>C30*CONFIG!B7-LOGIC!D15</f>
        <v/>
      </c>
      <c r="E30" s="34">
        <f>IFERROR(C30/LOGIC!D15,0)</f>
        <v/>
      </c>
      <c r="F30" s="35">
        <f>IFERROR(C30/INPUT!B19,0)</f>
        <v/>
      </c>
      <c r="G30" s="38">
        <f>IFERROR(LOGIC!D15/SUM(D4:D15),0)</f>
        <v/>
      </c>
      <c r="H30" s="38">
        <f>IFERROR(IF(E30&gt;0,E30/SUM(E19:E30),0),0)</f>
        <v/>
      </c>
    </row>
    <row r="32" ht="28" customHeight="1">
      <c r="A32" s="39" t="inlineStr">
        <is>
          <t xml:space="preserve">  SUMMARY METRICS</t>
        </is>
      </c>
      <c r="B32" s="40" t="n"/>
      <c r="C32" s="40" t="n"/>
      <c r="D32" s="40" t="n"/>
      <c r="E32" s="40" t="n"/>
      <c r="F32" s="40" t="n"/>
      <c r="G32" s="40" t="n"/>
      <c r="H32" s="40" t="n"/>
    </row>
    <row r="33" ht="28" customHeight="1">
      <c r="A33" s="41" t="inlineStr">
        <is>
          <t>Total Monthly Leads</t>
        </is>
      </c>
      <c r="B33" s="42">
        <f>SUM(INPUT!B8:B19)</f>
        <v/>
      </c>
    </row>
    <row r="34" ht="28" customHeight="1">
      <c r="A34" s="41" t="inlineStr">
        <is>
          <t>Total Monthly Conversions</t>
        </is>
      </c>
      <c r="B34" s="43">
        <f>SUM(B4:B15)</f>
        <v/>
      </c>
    </row>
    <row r="35" ht="28" customHeight="1">
      <c r="A35" s="41" t="inlineStr">
        <is>
          <t>Overall Conversion Rate</t>
        </is>
      </c>
      <c r="B35" s="44">
        <f>IFERROR(B34/B33,0)</f>
        <v/>
      </c>
    </row>
    <row r="36" ht="28" customHeight="1">
      <c r="A36" s="41" t="inlineStr">
        <is>
          <t>Total Expected Revenue</t>
        </is>
      </c>
      <c r="B36" s="45">
        <f>SUM(C4:C15)</f>
        <v/>
      </c>
    </row>
    <row r="37" ht="28" customHeight="1">
      <c r="A37" s="41" t="inlineStr">
        <is>
          <t>Total Marketing Spend</t>
        </is>
      </c>
      <c r="B37" s="45">
        <f>SUM(D4:D15)</f>
        <v/>
      </c>
    </row>
    <row r="38" ht="28" customHeight="1">
      <c r="A38" s="41" t="inlineStr">
        <is>
          <t>Total Net Profit</t>
        </is>
      </c>
      <c r="B38" s="45">
        <f>SUM(E4:E15)</f>
        <v/>
      </c>
    </row>
    <row r="39" ht="28" customHeight="1">
      <c r="A39" s="41" t="inlineStr">
        <is>
          <t>Overall ROI</t>
        </is>
      </c>
      <c r="B39" s="46">
        <f>IFERROR(B36/B37,0)</f>
        <v/>
      </c>
    </row>
    <row r="40" ht="28" customHeight="1">
      <c r="A40" s="41" t="inlineStr">
        <is>
          <t>Avg CPA</t>
        </is>
      </c>
      <c r="B40" s="45">
        <f>IFERROR(B37/B34,0)</f>
        <v/>
      </c>
    </row>
    <row r="41" ht="28" customHeight="1">
      <c r="A41" s="41" t="inlineStr">
        <is>
          <t>Avg Value Per Lead</t>
        </is>
      </c>
      <c r="B41" s="47">
        <f>IFERROR(B36/B33,0)</f>
        <v/>
      </c>
    </row>
    <row r="42" ht="28" customHeight="1">
      <c r="A42" s="41" t="inlineStr">
        <is>
          <t>Best ROI Source</t>
        </is>
      </c>
      <c r="B42" s="48">
        <f>IFERROR(INDEX(A4:A15,MATCH(MAX(F4:F15),F4:F15,0)),"N/A")</f>
        <v/>
      </c>
    </row>
    <row r="43" ht="28" customHeight="1">
      <c r="A43" s="41" t="inlineStr">
        <is>
          <t>Best ROI Value</t>
        </is>
      </c>
      <c r="B43" s="46">
        <f>MAX(F4:F15)</f>
        <v/>
      </c>
    </row>
    <row r="44" ht="28" customHeight="1">
      <c r="A44" s="41" t="inlineStr">
        <is>
          <t>Sources Above Min ROI</t>
        </is>
      </c>
      <c r="B44" s="48">
        <f>COUNTIF(F4:F15,"&gt;="&amp;CONFIG!B3)</f>
        <v/>
      </c>
    </row>
    <row r="45" ht="28" customHeight="1">
      <c r="A45" s="41" t="inlineStr">
        <is>
          <t>Sources Over Max CPA</t>
        </is>
      </c>
      <c r="B45" s="48">
        <f>COUNTIF(G4:G15,"&gt;"&amp;CONFIG!B8)</f>
        <v/>
      </c>
    </row>
    <row r="46" ht="28" customHeight="1">
      <c r="A46" s="41" t="inlineStr">
        <is>
          <t>Budget Utilization</t>
        </is>
      </c>
      <c r="B46" s="44">
        <f>IFERROR(B37/INPUT!B3,0)</f>
        <v/>
      </c>
    </row>
  </sheetData>
  <mergeCells count="3">
    <mergeCell ref="A32:H32"/>
    <mergeCell ref="A17:H17"/>
    <mergeCell ref="A1:H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35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22" customWidth="1" min="2" max="2"/>
    <col width="4" customWidth="1" min="3" max="3"/>
    <col width="30" customWidth="1" min="4" max="4"/>
    <col width="22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49" t="inlineStr">
        <is>
          <t>LEAD VALUE ANALYSIS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20" t="inlineStr">
        <is>
          <t xml:space="preserve">  OVERVIEW</t>
        </is>
      </c>
      <c r="B4" s="21" t="n"/>
      <c r="C4" s="21" t="n"/>
      <c r="D4" s="21" t="n"/>
      <c r="E4" s="21" t="n"/>
    </row>
    <row r="5" ht="32" customHeight="1">
      <c r="A5" s="18" t="inlineStr">
        <is>
          <t>Total Monthly Leads</t>
        </is>
      </c>
      <c r="B5" s="50">
        <f>LOGIC!B33</f>
        <v/>
      </c>
    </row>
    <row r="6" ht="32" customHeight="1">
      <c r="A6" s="18" t="inlineStr">
        <is>
          <t>Total Conversions</t>
        </is>
      </c>
      <c r="B6" s="51">
        <f>LOGIC!B34</f>
        <v/>
      </c>
    </row>
    <row r="7" ht="32" customHeight="1">
      <c r="A7" s="18" t="inlineStr">
        <is>
          <t>Overall Conversion Rate</t>
        </is>
      </c>
      <c r="B7" s="52">
        <f>LOGIC!B35</f>
        <v/>
      </c>
    </row>
    <row r="8" ht="32" customHeight="1">
      <c r="A8" s="18" t="inlineStr">
        <is>
          <t>Expected Monthly Revenue</t>
        </is>
      </c>
      <c r="B8" s="53">
        <f>LOGIC!B36</f>
        <v/>
      </c>
    </row>
    <row r="9" ht="32" customHeight="1">
      <c r="A9" s="18" t="inlineStr">
        <is>
          <t>Marketing Spend</t>
        </is>
      </c>
      <c r="B9" s="54">
        <f>LOGIC!B37</f>
        <v/>
      </c>
    </row>
    <row r="10" ht="32" customHeight="1">
      <c r="A10" s="18" t="inlineStr">
        <is>
          <t>Net Profit</t>
        </is>
      </c>
      <c r="B10" s="54">
        <f>LOGIC!B38</f>
        <v/>
      </c>
    </row>
    <row r="11" ht="32" customHeight="1">
      <c r="A11" s="18" t="inlineStr">
        <is>
          <t>Overall ROI</t>
        </is>
      </c>
      <c r="B11" s="55">
        <f>LOGIC!B39</f>
        <v/>
      </c>
    </row>
    <row r="13" ht="28" customHeight="1">
      <c r="A13" s="16" t="inlineStr">
        <is>
          <t xml:space="preserve">  EFFICIENCY</t>
        </is>
      </c>
      <c r="B13" s="17" t="n"/>
      <c r="C13" s="17" t="n"/>
      <c r="D13" s="17" t="n"/>
      <c r="E13" s="17" t="n"/>
    </row>
    <row r="14" ht="32" customHeight="1">
      <c r="A14" s="18" t="inlineStr">
        <is>
          <t>Average CPA</t>
        </is>
      </c>
      <c r="B14" s="54">
        <f>LOGIC!B40</f>
        <v/>
      </c>
    </row>
    <row r="15" ht="32" customHeight="1">
      <c r="A15" s="18" t="inlineStr">
        <is>
          <t>Avg Value Per Lead</t>
        </is>
      </c>
      <c r="B15" s="56">
        <f>LOGIC!B41</f>
        <v/>
      </c>
    </row>
    <row r="16" ht="32" customHeight="1">
      <c r="A16" s="18" t="inlineStr">
        <is>
          <t>Best ROI Source</t>
        </is>
      </c>
      <c r="B16" s="57">
        <f>LOGIC!B42</f>
        <v/>
      </c>
    </row>
    <row r="17" ht="32" customHeight="1">
      <c r="A17" s="18" t="inlineStr">
        <is>
          <t>Best ROI</t>
        </is>
      </c>
      <c r="B17" s="55">
        <f>LOGIC!B43</f>
        <v/>
      </c>
    </row>
    <row r="18" ht="32" customHeight="1">
      <c r="A18" s="18" t="inlineStr">
        <is>
          <t>Sources Above Min ROI</t>
        </is>
      </c>
      <c r="B18" s="50">
        <f>LOGIC!B44</f>
        <v/>
      </c>
    </row>
    <row r="20" ht="28" customHeight="1">
      <c r="A20" s="39" t="inlineStr">
        <is>
          <t xml:space="preserve">  SOURCE PERFORMANCE</t>
        </is>
      </c>
      <c r="B20" s="40" t="n"/>
      <c r="C20" s="40" t="n"/>
      <c r="D20" s="40" t="n"/>
      <c r="E20" s="40" t="n"/>
    </row>
    <row r="21" ht="32" customHeight="1">
      <c r="A21" s="22" t="inlineStr">
        <is>
          <t>Source</t>
        </is>
      </c>
      <c r="B21" s="22" t="inlineStr">
        <is>
          <t>Value/Lead</t>
        </is>
      </c>
      <c r="C21" s="22" t="inlineStr">
        <is>
          <t>ROI</t>
        </is>
      </c>
      <c r="D21" s="22" t="inlineStr">
        <is>
          <t>CPA</t>
        </is>
      </c>
      <c r="E21" s="22" t="inlineStr">
        <is>
          <t>Status</t>
        </is>
      </c>
    </row>
    <row r="22">
      <c r="A22" s="58">
        <f>LOGIC!A4</f>
        <v/>
      </c>
      <c r="B22" s="59">
        <f>LOGIC!H4</f>
        <v/>
      </c>
      <c r="C22" s="60">
        <f>LOGIC!F4</f>
        <v/>
      </c>
      <c r="D22" s="61">
        <f>LOGIC!G4</f>
        <v/>
      </c>
      <c r="E22" s="62">
        <f>IF(LOGIC!F4&gt;=CONFIG!B4,"EXCELLENT",IF(LOGIC!F4&gt;=CONFIG!B3,"GOOD","BELOW TARGET"))</f>
        <v/>
      </c>
    </row>
    <row r="23">
      <c r="A23" s="58">
        <f>LOGIC!A5</f>
        <v/>
      </c>
      <c r="B23" s="59">
        <f>LOGIC!H5</f>
        <v/>
      </c>
      <c r="C23" s="60">
        <f>LOGIC!F5</f>
        <v/>
      </c>
      <c r="D23" s="61">
        <f>LOGIC!G5</f>
        <v/>
      </c>
      <c r="E23" s="62">
        <f>IF(LOGIC!F5&gt;=CONFIG!B4,"EXCELLENT",IF(LOGIC!F5&gt;=CONFIG!B3,"GOOD","BELOW TARGET"))</f>
        <v/>
      </c>
    </row>
    <row r="24">
      <c r="A24" s="58">
        <f>LOGIC!A6</f>
        <v/>
      </c>
      <c r="B24" s="59">
        <f>LOGIC!H6</f>
        <v/>
      </c>
      <c r="C24" s="60">
        <f>LOGIC!F6</f>
        <v/>
      </c>
      <c r="D24" s="61">
        <f>LOGIC!G6</f>
        <v/>
      </c>
      <c r="E24" s="62">
        <f>IF(LOGIC!F6&gt;=CONFIG!B4,"EXCELLENT",IF(LOGIC!F6&gt;=CONFIG!B3,"GOOD","BELOW TARGET"))</f>
        <v/>
      </c>
    </row>
    <row r="25">
      <c r="A25" s="58">
        <f>LOGIC!A7</f>
        <v/>
      </c>
      <c r="B25" s="59">
        <f>LOGIC!H7</f>
        <v/>
      </c>
      <c r="C25" s="60">
        <f>LOGIC!F7</f>
        <v/>
      </c>
      <c r="D25" s="61">
        <f>LOGIC!G7</f>
        <v/>
      </c>
      <c r="E25" s="62">
        <f>IF(LOGIC!F7&gt;=CONFIG!B4,"EXCELLENT",IF(LOGIC!F7&gt;=CONFIG!B3,"GOOD","BELOW TARGET"))</f>
        <v/>
      </c>
    </row>
    <row r="26">
      <c r="A26" s="58">
        <f>LOGIC!A8</f>
        <v/>
      </c>
      <c r="B26" s="59">
        <f>LOGIC!H8</f>
        <v/>
      </c>
      <c r="C26" s="60">
        <f>LOGIC!F8</f>
        <v/>
      </c>
      <c r="D26" s="61">
        <f>LOGIC!G8</f>
        <v/>
      </c>
      <c r="E26" s="62">
        <f>IF(LOGIC!F8&gt;=CONFIG!B4,"EXCELLENT",IF(LOGIC!F8&gt;=CONFIG!B3,"GOOD","BELOW TARGET"))</f>
        <v/>
      </c>
    </row>
    <row r="27">
      <c r="A27" s="58">
        <f>LOGIC!A9</f>
        <v/>
      </c>
      <c r="B27" s="59">
        <f>LOGIC!H9</f>
        <v/>
      </c>
      <c r="C27" s="60">
        <f>LOGIC!F9</f>
        <v/>
      </c>
      <c r="D27" s="61">
        <f>LOGIC!G9</f>
        <v/>
      </c>
      <c r="E27" s="62">
        <f>IF(LOGIC!F9&gt;=CONFIG!B4,"EXCELLENT",IF(LOGIC!F9&gt;=CONFIG!B3,"GOOD","BELOW TARGET"))</f>
        <v/>
      </c>
    </row>
    <row r="28">
      <c r="A28" s="58">
        <f>LOGIC!A10</f>
        <v/>
      </c>
      <c r="B28" s="59">
        <f>LOGIC!H10</f>
        <v/>
      </c>
      <c r="C28" s="60">
        <f>LOGIC!F10</f>
        <v/>
      </c>
      <c r="D28" s="61">
        <f>LOGIC!G10</f>
        <v/>
      </c>
      <c r="E28" s="62">
        <f>IF(LOGIC!F10&gt;=CONFIG!B4,"EXCELLENT",IF(LOGIC!F10&gt;=CONFIG!B3,"GOOD","BELOW TARGET"))</f>
        <v/>
      </c>
    </row>
    <row r="29">
      <c r="A29" s="58">
        <f>LOGIC!A11</f>
        <v/>
      </c>
      <c r="B29" s="59">
        <f>LOGIC!H11</f>
        <v/>
      </c>
      <c r="C29" s="60">
        <f>LOGIC!F11</f>
        <v/>
      </c>
      <c r="D29" s="61">
        <f>LOGIC!G11</f>
        <v/>
      </c>
      <c r="E29" s="62">
        <f>IF(LOGIC!F11&gt;=CONFIG!B4,"EXCELLENT",IF(LOGIC!F11&gt;=CONFIG!B3,"GOOD","BELOW TARGET"))</f>
        <v/>
      </c>
    </row>
    <row r="30">
      <c r="A30" s="58">
        <f>LOGIC!A12</f>
        <v/>
      </c>
      <c r="B30" s="59">
        <f>LOGIC!H12</f>
        <v/>
      </c>
      <c r="C30" s="60">
        <f>LOGIC!F12</f>
        <v/>
      </c>
      <c r="D30" s="61">
        <f>LOGIC!G12</f>
        <v/>
      </c>
      <c r="E30" s="62">
        <f>IF(LOGIC!F12&gt;=CONFIG!B4,"EXCELLENT",IF(LOGIC!F12&gt;=CONFIG!B3,"GOOD","BELOW TARGET"))</f>
        <v/>
      </c>
    </row>
    <row r="31">
      <c r="A31" s="58">
        <f>LOGIC!A13</f>
        <v/>
      </c>
      <c r="B31" s="59">
        <f>LOGIC!H13</f>
        <v/>
      </c>
      <c r="C31" s="60">
        <f>LOGIC!F13</f>
        <v/>
      </c>
      <c r="D31" s="61">
        <f>LOGIC!G13</f>
        <v/>
      </c>
      <c r="E31" s="62">
        <f>IF(LOGIC!F13&gt;=CONFIG!B4,"EXCELLENT",IF(LOGIC!F13&gt;=CONFIG!B3,"GOOD","BELOW TARGET"))</f>
        <v/>
      </c>
    </row>
    <row r="32">
      <c r="A32" s="58">
        <f>LOGIC!A14</f>
        <v/>
      </c>
      <c r="B32" s="59">
        <f>LOGIC!H14</f>
        <v/>
      </c>
      <c r="C32" s="60">
        <f>LOGIC!F14</f>
        <v/>
      </c>
      <c r="D32" s="61">
        <f>LOGIC!G14</f>
        <v/>
      </c>
      <c r="E32" s="62">
        <f>IF(LOGIC!F14&gt;=CONFIG!B4,"EXCELLENT",IF(LOGIC!F14&gt;=CONFIG!B3,"GOOD","BELOW TARGET"))</f>
        <v/>
      </c>
    </row>
    <row r="33">
      <c r="A33" s="58">
        <f>LOGIC!A15</f>
        <v/>
      </c>
      <c r="B33" s="59">
        <f>LOGIC!H15</f>
        <v/>
      </c>
      <c r="C33" s="60">
        <f>LOGIC!F15</f>
        <v/>
      </c>
      <c r="D33" s="61">
        <f>LOGIC!G15</f>
        <v/>
      </c>
      <c r="E33" s="62">
        <f>IF(LOGIC!F15&gt;=CONFIG!B4,"EXCELLENT",IF(LOGIC!F15&gt;=CONFIG!B3,"GOOD","BELOW TARGET"))</f>
        <v/>
      </c>
    </row>
    <row r="35" ht="24" customHeight="1">
      <c r="A35" s="63" t="inlineStr">
        <is>
          <t>RangeLead.com  |  Premium B2B Lead Data  |  Free Download — rangelead.com/free-tools</t>
        </is>
      </c>
    </row>
  </sheetData>
  <mergeCells count="6">
    <mergeCell ref="A35:E35"/>
    <mergeCell ref="A4:E4"/>
    <mergeCell ref="A20:E20"/>
    <mergeCell ref="A2:E2"/>
    <mergeCell ref="A1:E1"/>
    <mergeCell ref="A13:E13"/>
  </mergeCells>
  <conditionalFormatting sqref="C22:C33">
    <cfRule type="cellIs" priority="1" operator="greaterThanOrEqual" dxfId="0">
      <formula>5</formula>
    </cfRule>
    <cfRule type="cellIs" priority="2" operator="between" dxfId="1">
      <formula>2</formula>
      <formula>4.999</formula>
    </cfRule>
    <cfRule type="cellIs" priority="3" operator="lessThan" dxfId="2">
      <formula>2</formula>
    </cfRule>
  </conditionalFormatting>
  <conditionalFormatting sqref="E22:E33">
    <cfRule type="cellIs" priority="4" operator="equal" dxfId="0">
      <formula>"EXCELLENT"</formula>
    </cfRule>
    <cfRule type="cellIs" priority="5" operator="equal" dxfId="1">
      <formula>"GOOD"</formula>
    </cfRule>
    <cfRule type="cellIs" priority="6" operator="equal" dxfId="2">
      <formula>"BELOW TARGET"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2026-02-10T15:45:43Z</dcterms:created>
  <dcterms:modified xmlns:dcterms="http://purl.org/dc/terms/" xmlns:xsi="http://www.w3.org/2001/XMLSchema-instance" xsi:type="dcterms:W3CDTF">2026-02-10T15:45:43Z</dcterms:modified>
</cp:coreProperties>
</file>