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DC2626"/>
        <bgColor rgb="00DC2626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  <fill>
      <patternFill patternType="solid">
        <fgColor rgb="000891B2"/>
        <bgColor rgb="000891B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55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9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164" fontId="7" fillId="5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left" vertical="center"/>
    </xf>
    <xf numFmtId="164" fontId="7" fillId="7" borderId="1" applyAlignment="1" pivotButton="0" quotePrefix="0" xfId="0">
      <alignment horizontal="center" vertical="center"/>
    </xf>
    <xf numFmtId="9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0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3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left" vertical="center"/>
    </xf>
    <xf numFmtId="164" fontId="7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0" fontId="7" fillId="10" borderId="1" applyAlignment="1" pivotButton="0" quotePrefix="0" xfId="0">
      <alignment horizontal="center" vertical="center"/>
    </xf>
    <xf numFmtId="0" fontId="5" fillId="11" borderId="1" applyAlignment="1" pivotButton="0" quotePrefix="0" xfId="0">
      <alignment horizontal="left" vertical="center"/>
    </xf>
    <xf numFmtId="0" fontId="0" fillId="11" borderId="1" pivotButton="0" quotePrefix="0" xfId="0"/>
    <xf numFmtId="9" fontId="7" fillId="10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2" borderId="1" applyAlignment="1" pivotButton="0" quotePrefix="0" xfId="0">
      <alignment horizontal="left" vertical="center"/>
    </xf>
    <xf numFmtId="164" fontId="12" fillId="13" borderId="1" applyAlignment="1" pivotButton="0" quotePrefix="0" xfId="0">
      <alignment horizontal="center" vertical="center"/>
    </xf>
    <xf numFmtId="164" fontId="13" fillId="13" borderId="1" applyAlignment="1" pivotButton="0" quotePrefix="0" xfId="0">
      <alignment horizontal="center" vertical="center"/>
    </xf>
    <xf numFmtId="165" fontId="12" fillId="13" borderId="1" applyAlignment="1" pivotButton="0" quotePrefix="0" xfId="0">
      <alignment horizontal="center" vertical="center"/>
    </xf>
    <xf numFmtId="0" fontId="12" fillId="13" borderId="1" applyAlignment="1" pivotButton="0" quotePrefix="0" xfId="0">
      <alignment horizontal="center" vertical="center"/>
    </xf>
    <xf numFmtId="0" fontId="5" fillId="14" borderId="1" applyAlignment="1" pivotButton="0" quotePrefix="0" xfId="0">
      <alignment horizontal="left" vertical="center"/>
    </xf>
    <xf numFmtId="0" fontId="0" fillId="14" borderId="1" pivotButton="0" quotePrefix="0" xfId="0"/>
    <xf numFmtId="3" fontId="12" fillId="13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left" vertical="center"/>
    </xf>
    <xf numFmtId="164" fontId="7" fillId="12" borderId="1" applyAlignment="1" pivotButton="0" quotePrefix="0" xfId="0">
      <alignment horizontal="center" vertical="center"/>
    </xf>
    <xf numFmtId="165" fontId="10" fillId="12" borderId="1" applyAlignment="1" pivotButton="0" quotePrefix="0" xfId="0">
      <alignment horizontal="center" vertical="center"/>
    </xf>
    <xf numFmtId="0" fontId="7" fillId="12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4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  <dxf>
      <font>
        <name val="Aptos"/>
        <b val="1"/>
        <color rgb="000891B2"/>
        <sz val="10"/>
      </font>
      <fill>
        <patternFill patternType="solid">
          <fgColor rgb="00DBEAFE"/>
          <bgColor rgb="00DBEAF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31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DEAL PROFITABILITY CALCULATOR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Evaluate the true profitability of each deal by accounting for discounts, delivery costs, support costs, and overhead allocation. Score deals and identify minimum viable deal sizes.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Deal name and gross value</t>
        </is>
      </c>
    </row>
    <row r="9" ht="22" customHeight="1">
      <c r="A9" s="6" t="inlineStr">
        <is>
          <t xml:space="preserve">  • Discount percentage offered</t>
        </is>
      </c>
    </row>
    <row r="10" ht="22" customHeight="1">
      <c r="A10" s="6" t="inlineStr">
        <is>
          <t xml:space="preserve">  • Estimated delivery/fulfillment cost</t>
        </is>
      </c>
    </row>
    <row r="11" ht="22" customHeight="1">
      <c r="A11" s="6" t="inlineStr">
        <is>
          <t xml:space="preserve">  • Estimated support/service cost</t>
        </is>
      </c>
    </row>
    <row r="12" ht="22" customHeight="1">
      <c r="A12" s="6" t="inlineStr">
        <is>
          <t xml:space="preserve">  • Contract duration (months)</t>
        </is>
      </c>
    </row>
    <row r="13" ht="22" customHeight="1">
      <c r="A13" s="6" t="inlineStr">
        <is>
          <t xml:space="preserve">  • Custom terms (if any)</t>
        </is>
      </c>
    </row>
    <row r="15">
      <c r="A15" s="5" t="inlineStr">
        <is>
          <t>OUTPUTS (OUTPUT sheet)</t>
        </is>
      </c>
    </row>
    <row r="16" ht="22" customHeight="1">
      <c r="A16" s="6" t="inlineStr">
        <is>
          <t xml:space="preserve">  • Net revenue after discount</t>
        </is>
      </c>
    </row>
    <row r="17" ht="22" customHeight="1">
      <c r="A17" s="6" t="inlineStr">
        <is>
          <t xml:space="preserve">  • Gross and net margin per deal</t>
        </is>
      </c>
    </row>
    <row r="18" ht="22" customHeight="1">
      <c r="A18" s="6" t="inlineStr">
        <is>
          <t xml:space="preserve">  • Profitability score (A/B/C/D)</t>
        </is>
      </c>
    </row>
    <row r="19" ht="22" customHeight="1">
      <c r="A19" s="6" t="inlineStr">
        <is>
          <t xml:space="preserve">  • Minimum deal size for profitability</t>
        </is>
      </c>
    </row>
    <row r="20" ht="22" customHeight="1">
      <c r="A20" s="6" t="inlineStr">
        <is>
          <t xml:space="preserve">  • Deal portfolio analysis</t>
        </is>
      </c>
    </row>
    <row r="21" ht="22" customHeight="1">
      <c r="A21" s="6" t="inlineStr">
        <is>
          <t xml:space="preserve">  • Discount impact analysis</t>
        </is>
      </c>
    </row>
    <row r="23">
      <c r="A23" s="5" t="inlineStr">
        <is>
          <t>DO NOT EDIT</t>
        </is>
      </c>
    </row>
    <row r="24" ht="22" customHeight="1">
      <c r="A24" s="6" t="inlineStr">
        <is>
          <t xml:space="preserve">  • LOGIC sheet — contains all calculations</t>
        </is>
      </c>
    </row>
    <row r="25" ht="22" customHeight="1">
      <c r="A25" s="6" t="inlineStr">
        <is>
          <t xml:space="preserve">  • OUTPUT sheet — displays results from LOGIC</t>
        </is>
      </c>
    </row>
    <row r="26" ht="22" customHeight="1">
      <c r="A26" s="6" t="inlineStr">
        <is>
          <t xml:space="preserve">  • CONFIG sheet — contains constants and rates</t>
        </is>
      </c>
    </row>
    <row r="28">
      <c r="A28" s="5" t="inlineStr">
        <is>
          <t>HOW TO USE</t>
        </is>
      </c>
    </row>
    <row r="29" ht="22" customHeight="1">
      <c r="A29" s="6" t="inlineStr">
        <is>
          <t xml:space="preserve">  • Go to the INPUT sheet and fill in the yellow-highlighted cells</t>
        </is>
      </c>
    </row>
    <row r="30" ht="22" customHeight="1">
      <c r="A30" s="6" t="inlineStr">
        <is>
          <t xml:space="preserve">  • Results auto-calculate instantly on the OUTPUT sheet</t>
        </is>
      </c>
    </row>
    <row r="31" ht="22" customHeight="1">
      <c r="A31" s="6" t="inlineStr">
        <is>
          <t xml:space="preserve">  • Adjust CONFIG values only if you understand the assumptions</t>
        </is>
      </c>
    </row>
  </sheetData>
  <mergeCells count="21">
    <mergeCell ref="A24:B24"/>
    <mergeCell ref="A30:B30"/>
    <mergeCell ref="A11:B11"/>
    <mergeCell ref="A1:B1"/>
    <mergeCell ref="A16:B16"/>
    <mergeCell ref="A25:B25"/>
    <mergeCell ref="A18:B18"/>
    <mergeCell ref="A12:B12"/>
    <mergeCell ref="A26:B26"/>
    <mergeCell ref="A21:B21"/>
    <mergeCell ref="A2:B2"/>
    <mergeCell ref="A5:B5"/>
    <mergeCell ref="A17:B17"/>
    <mergeCell ref="A8:B8"/>
    <mergeCell ref="A20:B20"/>
    <mergeCell ref="A29:B29"/>
    <mergeCell ref="A19:B19"/>
    <mergeCell ref="A10:B10"/>
    <mergeCell ref="A13:B13"/>
    <mergeCell ref="A9:B9"/>
    <mergeCell ref="A31:B3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14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Profitability Thresholds</t>
        </is>
      </c>
      <c r="B1" s="8" t="n"/>
      <c r="C1" s="8" t="n"/>
    </row>
    <row r="3" ht="26" customHeight="1">
      <c r="A3" s="9" t="inlineStr">
        <is>
          <t>Overhead Allocation Rate</t>
        </is>
      </c>
      <c r="B3" s="10" t="n">
        <v>0.15</v>
      </c>
      <c r="C3" s="11" t="inlineStr">
        <is>
          <t>% of net revenue allocated to overhead</t>
        </is>
      </c>
    </row>
    <row r="4" ht="26" customHeight="1">
      <c r="A4" s="9" t="inlineStr">
        <is>
          <t>Min Gross Margin Target</t>
        </is>
      </c>
      <c r="B4" s="10" t="n">
        <v>0.4</v>
      </c>
      <c r="C4" s="11" t="inlineStr">
        <is>
          <t>Deals below this need approval</t>
        </is>
      </c>
    </row>
    <row r="5" ht="26" customHeight="1">
      <c r="A5" s="9" t="inlineStr">
        <is>
          <t>Min Net Margin Target</t>
        </is>
      </c>
      <c r="B5" s="10" t="n">
        <v>0.2</v>
      </c>
      <c r="C5" s="11" t="inlineStr">
        <is>
          <t>Deals below this = unprofitable</t>
        </is>
      </c>
    </row>
    <row r="6" ht="26" customHeight="1">
      <c r="A6" s="9" t="inlineStr">
        <is>
          <t>Max Discount Allowed</t>
        </is>
      </c>
      <c r="B6" s="10" t="n">
        <v>0.25</v>
      </c>
      <c r="C6" s="11" t="inlineStr">
        <is>
          <t>Alert if discount exceeds this</t>
        </is>
      </c>
    </row>
    <row r="7" ht="26" customHeight="1">
      <c r="A7" s="9" t="inlineStr">
        <is>
          <t>Cost of Sales %</t>
        </is>
      </c>
      <c r="B7" s="10" t="n">
        <v>0.08</v>
      </c>
      <c r="C7" s="11" t="inlineStr">
        <is>
          <t>Sales commission/cost as % of deal</t>
        </is>
      </c>
    </row>
    <row r="8" ht="26" customHeight="1">
      <c r="A8" s="9" t="inlineStr">
        <is>
          <t>Support Cost Per Month</t>
        </is>
      </c>
      <c r="B8" s="12" t="n">
        <v>500</v>
      </c>
      <c r="C8" s="11" t="inlineStr">
        <is>
          <t>Default monthly support cost</t>
        </is>
      </c>
    </row>
    <row r="10" ht="28" customHeight="1">
      <c r="A10" s="13" t="inlineStr">
        <is>
          <t xml:space="preserve">  SCORING THRESHOLDS</t>
        </is>
      </c>
      <c r="B10" s="14" t="n"/>
      <c r="C10" s="14" t="n"/>
    </row>
    <row r="11" ht="26" customHeight="1">
      <c r="A11" s="9" t="inlineStr">
        <is>
          <t>A Grade: Min Net Margin</t>
        </is>
      </c>
      <c r="B11" s="10" t="n">
        <v>0.35</v>
      </c>
      <c r="C11" s="11" t="inlineStr">
        <is>
          <t>Excellent deal</t>
        </is>
      </c>
    </row>
    <row r="12" ht="26" customHeight="1">
      <c r="A12" s="9" t="inlineStr">
        <is>
          <t>B Grade: Min Net Margin</t>
        </is>
      </c>
      <c r="B12" s="10" t="n">
        <v>0.2</v>
      </c>
      <c r="C12" s="11" t="inlineStr">
        <is>
          <t>Good deal</t>
        </is>
      </c>
    </row>
    <row r="13" ht="26" customHeight="1">
      <c r="A13" s="9" t="inlineStr">
        <is>
          <t>C Grade: Min Net Margin</t>
        </is>
      </c>
      <c r="B13" s="10" t="n">
        <v>0.1</v>
      </c>
      <c r="C13" s="11" t="inlineStr">
        <is>
          <t>Marginal deal</t>
        </is>
      </c>
    </row>
    <row r="14" ht="26" customHeight="1">
      <c r="A14" s="9" t="inlineStr">
        <is>
          <t>D Grade: Below C</t>
        </is>
      </c>
      <c r="B14" s="15" t="n"/>
      <c r="C14" s="11" t="inlineStr">
        <is>
          <t>Unprofitable — avoid</t>
        </is>
      </c>
    </row>
  </sheetData>
  <mergeCells count="2">
    <mergeCell ref="A1:C1"/>
    <mergeCell ref="A10:C10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G18"/>
  <sheetViews>
    <sheetView showGridLines="0" zoomScale="110"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4" customWidth="1" min="3" max="3"/>
    <col width="16" customWidth="1" min="4" max="4"/>
    <col width="16" customWidth="1" min="5" max="5"/>
    <col width="14" customWidth="1" min="6" max="6"/>
    <col width="20" customWidth="1" min="7" max="7"/>
    <col width="16" customWidth="1" min="8" max="8"/>
  </cols>
  <sheetData>
    <row r="1" ht="28" customHeight="1">
      <c r="A1" s="16" t="inlineStr">
        <is>
          <t xml:space="preserve">  DEAL DATA — Enter in yellow cells</t>
        </is>
      </c>
      <c r="B1" s="17" t="n"/>
      <c r="C1" s="17" t="n"/>
      <c r="D1" s="17" t="n"/>
      <c r="E1" s="17" t="n"/>
      <c r="F1" s="17" t="n"/>
      <c r="G1" s="17" t="n"/>
    </row>
    <row r="3" ht="32" customHeight="1">
      <c r="A3" s="18" t="inlineStr">
        <is>
          <t>Deal Name</t>
        </is>
      </c>
      <c r="B3" s="18" t="inlineStr">
        <is>
          <t>Deal Value ($)</t>
        </is>
      </c>
      <c r="C3" s="18" t="inlineStr">
        <is>
          <t>Discount %</t>
        </is>
      </c>
      <c r="D3" s="18" t="inlineStr">
        <is>
          <t>Delivery Cost</t>
        </is>
      </c>
      <c r="E3" s="18" t="inlineStr">
        <is>
          <t>Support Cost</t>
        </is>
      </c>
      <c r="F3" s="18" t="inlineStr">
        <is>
          <t>Duration (mo)</t>
        </is>
      </c>
      <c r="G3" s="18" t="inlineStr">
        <is>
          <t>Client</t>
        </is>
      </c>
    </row>
    <row r="4">
      <c r="A4" s="19" t="inlineStr">
        <is>
          <t>Enterprise Package A</t>
        </is>
      </c>
      <c r="B4" s="20" t="n">
        <v>120000</v>
      </c>
      <c r="C4" s="21" t="n">
        <v>0.1</v>
      </c>
      <c r="D4" s="20" t="n">
        <v>30000</v>
      </c>
      <c r="E4" s="20" t="n">
        <v>12000</v>
      </c>
      <c r="F4" s="22" t="n">
        <v>12</v>
      </c>
      <c r="G4" s="19" t="inlineStr">
        <is>
          <t>Acme Corp</t>
        </is>
      </c>
    </row>
    <row r="5">
      <c r="A5" s="19" t="inlineStr">
        <is>
          <t>Mid-Market Bundle</t>
        </is>
      </c>
      <c r="B5" s="20" t="n">
        <v>45000</v>
      </c>
      <c r="C5" s="21" t="n">
        <v>0.15</v>
      </c>
      <c r="D5" s="20" t="n">
        <v>12000</v>
      </c>
      <c r="E5" s="20" t="n">
        <v>6000</v>
      </c>
      <c r="F5" s="22" t="n">
        <v>12</v>
      </c>
      <c r="G5" s="19" t="inlineStr">
        <is>
          <t>Beta Inc</t>
        </is>
      </c>
    </row>
    <row r="6">
      <c r="A6" s="19" t="inlineStr">
        <is>
          <t>Startup Lite</t>
        </is>
      </c>
      <c r="B6" s="20" t="n">
        <v>15000</v>
      </c>
      <c r="C6" s="21" t="n">
        <v>0.2</v>
      </c>
      <c r="D6" s="20" t="n">
        <v>5000</v>
      </c>
      <c r="E6" s="20" t="n">
        <v>3000</v>
      </c>
      <c r="F6" s="22" t="n">
        <v>6</v>
      </c>
      <c r="G6" s="19" t="inlineStr">
        <is>
          <t>Gamma LLC</t>
        </is>
      </c>
    </row>
    <row r="7">
      <c r="A7" s="19" t="inlineStr">
        <is>
          <t>Enterprise Custom</t>
        </is>
      </c>
      <c r="B7" s="20" t="n">
        <v>250000</v>
      </c>
      <c r="C7" s="21" t="n">
        <v>0.05</v>
      </c>
      <c r="D7" s="20" t="n">
        <v>80000</v>
      </c>
      <c r="E7" s="20" t="n">
        <v>24000</v>
      </c>
      <c r="F7" s="22" t="n">
        <v>24</v>
      </c>
      <c r="G7" s="19" t="inlineStr">
        <is>
          <t>Delta Co</t>
        </is>
      </c>
    </row>
    <row r="8">
      <c r="A8" s="19" t="inlineStr">
        <is>
          <t>SMB Standard</t>
        </is>
      </c>
      <c r="B8" s="20" t="n">
        <v>28000</v>
      </c>
      <c r="C8" s="21" t="n">
        <v>0.12</v>
      </c>
      <c r="D8" s="20" t="n">
        <v>8000</v>
      </c>
      <c r="E8" s="20" t="n">
        <v>4800</v>
      </c>
      <c r="F8" s="22" t="n">
        <v>12</v>
      </c>
      <c r="G8" s="19" t="inlineStr">
        <is>
          <t>Epsilon Ltd</t>
        </is>
      </c>
    </row>
    <row r="9">
      <c r="A9" s="19" t="inlineStr">
        <is>
          <t>Agency Package</t>
        </is>
      </c>
      <c r="B9" s="20" t="n">
        <v>65000</v>
      </c>
      <c r="C9" s="21" t="n">
        <v>0.08</v>
      </c>
      <c r="D9" s="20" t="n">
        <v>18000</v>
      </c>
      <c r="E9" s="20" t="n">
        <v>7200</v>
      </c>
      <c r="F9" s="22" t="n">
        <v>12</v>
      </c>
      <c r="G9" s="19" t="inlineStr">
        <is>
          <t>Zeta Media</t>
        </is>
      </c>
    </row>
    <row r="10">
      <c r="A10" s="19" t="inlineStr">
        <is>
          <t>Consulting Add-on</t>
        </is>
      </c>
      <c r="B10" s="20" t="n">
        <v>35000</v>
      </c>
      <c r="C10" s="21" t="n">
        <v>0</v>
      </c>
      <c r="D10" s="20" t="n">
        <v>15000</v>
      </c>
      <c r="E10" s="20" t="n">
        <v>2400</v>
      </c>
      <c r="F10" s="22" t="n">
        <v>6</v>
      </c>
      <c r="G10" s="19" t="inlineStr">
        <is>
          <t>Eta Group</t>
        </is>
      </c>
    </row>
    <row r="11">
      <c r="A11" s="19" t="inlineStr">
        <is>
          <t>Premium Support</t>
        </is>
      </c>
      <c r="B11" s="20" t="n">
        <v>80000</v>
      </c>
      <c r="C11" s="21" t="n">
        <v>0.1</v>
      </c>
      <c r="D11" s="20" t="n">
        <v>20000</v>
      </c>
      <c r="E11" s="20" t="n">
        <v>18000</v>
      </c>
      <c r="F11" s="22" t="n">
        <v>12</v>
      </c>
      <c r="G11" s="19" t="inlineStr">
        <is>
          <t>Theta Health</t>
        </is>
      </c>
    </row>
    <row r="12">
      <c r="A12" s="19" t="inlineStr">
        <is>
          <t>Volume Deal</t>
        </is>
      </c>
      <c r="B12" s="20" t="n">
        <v>180000</v>
      </c>
      <c r="C12" s="21" t="n">
        <v>0.22</v>
      </c>
      <c r="D12" s="20" t="n">
        <v>50000</v>
      </c>
      <c r="E12" s="20" t="n">
        <v>14400</v>
      </c>
      <c r="F12" s="22" t="n">
        <v>18</v>
      </c>
      <c r="G12" s="19" t="inlineStr">
        <is>
          <t>Iota Tech</t>
        </is>
      </c>
    </row>
    <row r="13">
      <c r="A13" s="19" t="inlineStr">
        <is>
          <t>Partner Special</t>
        </is>
      </c>
      <c r="B13" s="20" t="n">
        <v>55000</v>
      </c>
      <c r="C13" s="21" t="n">
        <v>0.25</v>
      </c>
      <c r="D13" s="20" t="n">
        <v>15000</v>
      </c>
      <c r="E13" s="20" t="n">
        <v>6000</v>
      </c>
      <c r="F13" s="22" t="n">
        <v>12</v>
      </c>
      <c r="G13" s="19" t="inlineStr">
        <is>
          <t>Kappa Retail</t>
        </is>
      </c>
    </row>
    <row r="14">
      <c r="A14" s="23" t="n"/>
      <c r="B14" s="23" t="n"/>
      <c r="C14" s="23" t="n"/>
      <c r="D14" s="23" t="n"/>
      <c r="E14" s="23" t="n"/>
      <c r="F14" s="23" t="n"/>
      <c r="G14" s="23" t="n"/>
    </row>
    <row r="15">
      <c r="A15" s="24" t="n"/>
      <c r="B15" s="24" t="n"/>
      <c r="C15" s="24" t="n"/>
      <c r="D15" s="24" t="n"/>
      <c r="E15" s="24" t="n"/>
      <c r="F15" s="24" t="n"/>
      <c r="G15" s="24" t="n"/>
    </row>
    <row r="16">
      <c r="A16" s="23" t="n"/>
      <c r="B16" s="23" t="n"/>
      <c r="C16" s="23" t="n"/>
      <c r="D16" s="23" t="n"/>
      <c r="E16" s="23" t="n"/>
      <c r="F16" s="23" t="n"/>
      <c r="G16" s="23" t="n"/>
    </row>
    <row r="17">
      <c r="A17" s="24" t="n"/>
      <c r="B17" s="24" t="n"/>
      <c r="C17" s="24" t="n"/>
      <c r="D17" s="24" t="n"/>
      <c r="E17" s="24" t="n"/>
      <c r="F17" s="24" t="n"/>
      <c r="G17" s="24" t="n"/>
    </row>
    <row r="18">
      <c r="A18" s="23" t="n"/>
      <c r="B18" s="23" t="n"/>
      <c r="C18" s="23" t="n"/>
      <c r="D18" s="23" t="n"/>
      <c r="E18" s="23" t="n"/>
      <c r="F18" s="23" t="n"/>
      <c r="G18" s="23" t="n"/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I55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4" customWidth="1" min="7" max="7"/>
    <col width="14" customWidth="1" min="8" max="8"/>
    <col width="10" customWidth="1" min="9" max="9"/>
    <col width="16" customWidth="1" min="10" max="10"/>
  </cols>
  <sheetData>
    <row r="1" ht="28" customHeight="1">
      <c r="A1" s="25" t="inlineStr">
        <is>
          <t xml:space="preserve">  CALCULATIONS — do NOT edit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</row>
    <row r="3" ht="28" customHeight="1">
      <c r="A3" s="13" t="inlineStr">
        <is>
          <t xml:space="preserve">  DEAL PROFITABILITY BREAKDOWN</t>
        </is>
      </c>
      <c r="B3" s="14" t="n"/>
      <c r="C3" s="14" t="n"/>
      <c r="D3" s="14" t="n"/>
      <c r="E3" s="14" t="n"/>
      <c r="F3" s="14" t="n"/>
      <c r="G3" s="14" t="n"/>
      <c r="H3" s="14" t="n"/>
      <c r="I3" s="14" t="n"/>
    </row>
    <row r="4" ht="28" customHeight="1">
      <c r="A4" s="27" t="inlineStr">
        <is>
          <t>Deal</t>
        </is>
      </c>
      <c r="B4" s="27" t="inlineStr">
        <is>
          <t>Net Revenue</t>
        </is>
      </c>
      <c r="C4" s="27" t="inlineStr">
        <is>
          <t>Total Cost</t>
        </is>
      </c>
      <c r="D4" s="27" t="inlineStr">
        <is>
          <t>Gross Profit</t>
        </is>
      </c>
      <c r="E4" s="27" t="inlineStr">
        <is>
          <t>Gross Margin</t>
        </is>
      </c>
      <c r="F4" s="27" t="inlineStr">
        <is>
          <t>Net Profit</t>
        </is>
      </c>
      <c r="G4" s="27" t="inlineStr">
        <is>
          <t>Net Margin</t>
        </is>
      </c>
      <c r="H4" s="27" t="inlineStr">
        <is>
          <t>Monthly Prof</t>
        </is>
      </c>
      <c r="I4" s="27" t="inlineStr">
        <is>
          <t>Grade</t>
        </is>
      </c>
    </row>
    <row r="5">
      <c r="A5" s="28">
        <f>INPUT!A4</f>
        <v/>
      </c>
      <c r="B5" s="29">
        <f>INPUT!B4*(1-INPUT!C4)</f>
        <v/>
      </c>
      <c r="C5" s="29">
        <f>INPUT!D4+INPUT!E4+B5*CONFIG!B3+B5*CONFIG!B7</f>
        <v/>
      </c>
      <c r="D5" s="29">
        <f>B5-INPUT!D4</f>
        <v/>
      </c>
      <c r="E5" s="30">
        <f>IFERROR(D5/B5,0)</f>
        <v/>
      </c>
      <c r="F5" s="31">
        <f>B5-C5</f>
        <v/>
      </c>
      <c r="G5" s="30">
        <f>IFERROR(F5/B5,0)</f>
        <v/>
      </c>
      <c r="H5" s="29">
        <f>IFERROR(F5/INPUT!F4,0)</f>
        <v/>
      </c>
      <c r="I5" s="32">
        <f>IF(G5&gt;=CONFIG!B11,"A",IF(G5&gt;=CONFIG!B12,"B",IF(G5&gt;=CONFIG!B13,"C","D")))</f>
        <v/>
      </c>
    </row>
    <row r="6">
      <c r="A6" s="28">
        <f>INPUT!A5</f>
        <v/>
      </c>
      <c r="B6" s="29">
        <f>INPUT!B5*(1-INPUT!C5)</f>
        <v/>
      </c>
      <c r="C6" s="29">
        <f>INPUT!D5+INPUT!E5+B6*CONFIG!B3+B6*CONFIG!B7</f>
        <v/>
      </c>
      <c r="D6" s="29">
        <f>B6-INPUT!D5</f>
        <v/>
      </c>
      <c r="E6" s="30">
        <f>IFERROR(D6/B6,0)</f>
        <v/>
      </c>
      <c r="F6" s="31">
        <f>B6-C6</f>
        <v/>
      </c>
      <c r="G6" s="30">
        <f>IFERROR(F6/B6,0)</f>
        <v/>
      </c>
      <c r="H6" s="29">
        <f>IFERROR(F6/INPUT!F5,0)</f>
        <v/>
      </c>
      <c r="I6" s="32">
        <f>IF(G6&gt;=CONFIG!B11,"A",IF(G6&gt;=CONFIG!B12,"B",IF(G6&gt;=CONFIG!B13,"C","D")))</f>
        <v/>
      </c>
    </row>
    <row r="7">
      <c r="A7" s="28">
        <f>INPUT!A6</f>
        <v/>
      </c>
      <c r="B7" s="29">
        <f>INPUT!B6*(1-INPUT!C6)</f>
        <v/>
      </c>
      <c r="C7" s="29">
        <f>INPUT!D6+INPUT!E6+B7*CONFIG!B3+B7*CONFIG!B7</f>
        <v/>
      </c>
      <c r="D7" s="29">
        <f>B7-INPUT!D6</f>
        <v/>
      </c>
      <c r="E7" s="30">
        <f>IFERROR(D7/B7,0)</f>
        <v/>
      </c>
      <c r="F7" s="31">
        <f>B7-C7</f>
        <v/>
      </c>
      <c r="G7" s="30">
        <f>IFERROR(F7/B7,0)</f>
        <v/>
      </c>
      <c r="H7" s="29">
        <f>IFERROR(F7/INPUT!F6,0)</f>
        <v/>
      </c>
      <c r="I7" s="32">
        <f>IF(G7&gt;=CONFIG!B11,"A",IF(G7&gt;=CONFIG!B12,"B",IF(G7&gt;=CONFIG!B13,"C","D")))</f>
        <v/>
      </c>
    </row>
    <row r="8">
      <c r="A8" s="28">
        <f>INPUT!A7</f>
        <v/>
      </c>
      <c r="B8" s="29">
        <f>INPUT!B7*(1-INPUT!C7)</f>
        <v/>
      </c>
      <c r="C8" s="29">
        <f>INPUT!D7+INPUT!E7+B8*CONFIG!B3+B8*CONFIG!B7</f>
        <v/>
      </c>
      <c r="D8" s="29">
        <f>B8-INPUT!D7</f>
        <v/>
      </c>
      <c r="E8" s="30">
        <f>IFERROR(D8/B8,0)</f>
        <v/>
      </c>
      <c r="F8" s="31">
        <f>B8-C8</f>
        <v/>
      </c>
      <c r="G8" s="30">
        <f>IFERROR(F8/B8,0)</f>
        <v/>
      </c>
      <c r="H8" s="29">
        <f>IFERROR(F8/INPUT!F7,0)</f>
        <v/>
      </c>
      <c r="I8" s="32">
        <f>IF(G8&gt;=CONFIG!B11,"A",IF(G8&gt;=CONFIG!B12,"B",IF(G8&gt;=CONFIG!B13,"C","D")))</f>
        <v/>
      </c>
    </row>
    <row r="9">
      <c r="A9" s="28">
        <f>INPUT!A8</f>
        <v/>
      </c>
      <c r="B9" s="29">
        <f>INPUT!B8*(1-INPUT!C8)</f>
        <v/>
      </c>
      <c r="C9" s="29">
        <f>INPUT!D8+INPUT!E8+B9*CONFIG!B3+B9*CONFIG!B7</f>
        <v/>
      </c>
      <c r="D9" s="29">
        <f>B9-INPUT!D8</f>
        <v/>
      </c>
      <c r="E9" s="30">
        <f>IFERROR(D9/B9,0)</f>
        <v/>
      </c>
      <c r="F9" s="31">
        <f>B9-C9</f>
        <v/>
      </c>
      <c r="G9" s="30">
        <f>IFERROR(F9/B9,0)</f>
        <v/>
      </c>
      <c r="H9" s="29">
        <f>IFERROR(F9/INPUT!F8,0)</f>
        <v/>
      </c>
      <c r="I9" s="32">
        <f>IF(G9&gt;=CONFIG!B11,"A",IF(G9&gt;=CONFIG!B12,"B",IF(G9&gt;=CONFIG!B13,"C","D")))</f>
        <v/>
      </c>
    </row>
    <row r="10">
      <c r="A10" s="28">
        <f>INPUT!A9</f>
        <v/>
      </c>
      <c r="B10" s="29">
        <f>INPUT!B9*(1-INPUT!C9)</f>
        <v/>
      </c>
      <c r="C10" s="29">
        <f>INPUT!D9+INPUT!E9+B10*CONFIG!B3+B10*CONFIG!B7</f>
        <v/>
      </c>
      <c r="D10" s="29">
        <f>B10-INPUT!D9</f>
        <v/>
      </c>
      <c r="E10" s="30">
        <f>IFERROR(D10/B10,0)</f>
        <v/>
      </c>
      <c r="F10" s="31">
        <f>B10-C10</f>
        <v/>
      </c>
      <c r="G10" s="30">
        <f>IFERROR(F10/B10,0)</f>
        <v/>
      </c>
      <c r="H10" s="29">
        <f>IFERROR(F10/INPUT!F9,0)</f>
        <v/>
      </c>
      <c r="I10" s="32">
        <f>IF(G10&gt;=CONFIG!B11,"A",IF(G10&gt;=CONFIG!B12,"B",IF(G10&gt;=CONFIG!B13,"C","D")))</f>
        <v/>
      </c>
    </row>
    <row r="11">
      <c r="A11" s="28">
        <f>INPUT!A10</f>
        <v/>
      </c>
      <c r="B11" s="29">
        <f>INPUT!B10*(1-INPUT!C10)</f>
        <v/>
      </c>
      <c r="C11" s="29">
        <f>INPUT!D10+INPUT!E10+B11*CONFIG!B3+B11*CONFIG!B7</f>
        <v/>
      </c>
      <c r="D11" s="29">
        <f>B11-INPUT!D10</f>
        <v/>
      </c>
      <c r="E11" s="30">
        <f>IFERROR(D11/B11,0)</f>
        <v/>
      </c>
      <c r="F11" s="31">
        <f>B11-C11</f>
        <v/>
      </c>
      <c r="G11" s="30">
        <f>IFERROR(F11/B11,0)</f>
        <v/>
      </c>
      <c r="H11" s="29">
        <f>IFERROR(F11/INPUT!F10,0)</f>
        <v/>
      </c>
      <c r="I11" s="32">
        <f>IF(G11&gt;=CONFIG!B11,"A",IF(G11&gt;=CONFIG!B12,"B",IF(G11&gt;=CONFIG!B13,"C","D")))</f>
        <v/>
      </c>
    </row>
    <row r="12">
      <c r="A12" s="28">
        <f>INPUT!A11</f>
        <v/>
      </c>
      <c r="B12" s="29">
        <f>INPUT!B11*(1-INPUT!C11)</f>
        <v/>
      </c>
      <c r="C12" s="29">
        <f>INPUT!D11+INPUT!E11+B12*CONFIG!B3+B12*CONFIG!B7</f>
        <v/>
      </c>
      <c r="D12" s="29">
        <f>B12-INPUT!D11</f>
        <v/>
      </c>
      <c r="E12" s="30">
        <f>IFERROR(D12/B12,0)</f>
        <v/>
      </c>
      <c r="F12" s="31">
        <f>B12-C12</f>
        <v/>
      </c>
      <c r="G12" s="30">
        <f>IFERROR(F12/B12,0)</f>
        <v/>
      </c>
      <c r="H12" s="29">
        <f>IFERROR(F12/INPUT!F11,0)</f>
        <v/>
      </c>
      <c r="I12" s="32">
        <f>IF(G12&gt;=CONFIG!B11,"A",IF(G12&gt;=CONFIG!B12,"B",IF(G12&gt;=CONFIG!B13,"C","D")))</f>
        <v/>
      </c>
    </row>
    <row r="13">
      <c r="A13" s="28">
        <f>INPUT!A12</f>
        <v/>
      </c>
      <c r="B13" s="29">
        <f>INPUT!B12*(1-INPUT!C12)</f>
        <v/>
      </c>
      <c r="C13" s="29">
        <f>INPUT!D12+INPUT!E12+B13*CONFIG!B3+B13*CONFIG!B7</f>
        <v/>
      </c>
      <c r="D13" s="29">
        <f>B13-INPUT!D12</f>
        <v/>
      </c>
      <c r="E13" s="30">
        <f>IFERROR(D13/B13,0)</f>
        <v/>
      </c>
      <c r="F13" s="31">
        <f>B13-C13</f>
        <v/>
      </c>
      <c r="G13" s="30">
        <f>IFERROR(F13/B13,0)</f>
        <v/>
      </c>
      <c r="H13" s="29">
        <f>IFERROR(F13/INPUT!F12,0)</f>
        <v/>
      </c>
      <c r="I13" s="32">
        <f>IF(G13&gt;=CONFIG!B11,"A",IF(G13&gt;=CONFIG!B12,"B",IF(G13&gt;=CONFIG!B13,"C","D")))</f>
        <v/>
      </c>
    </row>
    <row r="14">
      <c r="A14" s="28">
        <f>INPUT!A13</f>
        <v/>
      </c>
      <c r="B14" s="29">
        <f>INPUT!B13*(1-INPUT!C13)</f>
        <v/>
      </c>
      <c r="C14" s="29">
        <f>INPUT!D13+INPUT!E13+B14*CONFIG!B3+B14*CONFIG!B7</f>
        <v/>
      </c>
      <c r="D14" s="29">
        <f>B14-INPUT!D13</f>
        <v/>
      </c>
      <c r="E14" s="30">
        <f>IFERROR(D14/B14,0)</f>
        <v/>
      </c>
      <c r="F14" s="31">
        <f>B14-C14</f>
        <v/>
      </c>
      <c r="G14" s="30">
        <f>IFERROR(F14/B14,0)</f>
        <v/>
      </c>
      <c r="H14" s="29">
        <f>IFERROR(F14/INPUT!F13,0)</f>
        <v/>
      </c>
      <c r="I14" s="32">
        <f>IF(G14&gt;=CONFIG!B11,"A",IF(G14&gt;=CONFIG!B12,"B",IF(G14&gt;=CONFIG!B13,"C","D")))</f>
        <v/>
      </c>
    </row>
    <row r="15">
      <c r="A15" s="28">
        <f>INPUT!A14</f>
        <v/>
      </c>
      <c r="B15" s="29">
        <f>INPUT!B14*(1-INPUT!C14)</f>
        <v/>
      </c>
      <c r="C15" s="29">
        <f>INPUT!D14+INPUT!E14+B15*CONFIG!B3+B15*CONFIG!B7</f>
        <v/>
      </c>
      <c r="D15" s="29">
        <f>B15-INPUT!D14</f>
        <v/>
      </c>
      <c r="E15" s="30">
        <f>IFERROR(D15/B15,0)</f>
        <v/>
      </c>
      <c r="F15" s="31">
        <f>B15-C15</f>
        <v/>
      </c>
      <c r="G15" s="30">
        <f>IFERROR(F15/B15,0)</f>
        <v/>
      </c>
      <c r="H15" s="29">
        <f>IFERROR(F15/INPUT!F14,0)</f>
        <v/>
      </c>
      <c r="I15" s="32">
        <f>IF(G15&gt;=CONFIG!B11,"A",IF(G15&gt;=CONFIG!B12,"B",IF(G15&gt;=CONFIG!B13,"C","D")))</f>
        <v/>
      </c>
    </row>
    <row r="16">
      <c r="A16" s="28">
        <f>INPUT!A15</f>
        <v/>
      </c>
      <c r="B16" s="29">
        <f>INPUT!B15*(1-INPUT!C15)</f>
        <v/>
      </c>
      <c r="C16" s="29">
        <f>INPUT!D15+INPUT!E15+B16*CONFIG!B3+B16*CONFIG!B7</f>
        <v/>
      </c>
      <c r="D16" s="29">
        <f>B16-INPUT!D15</f>
        <v/>
      </c>
      <c r="E16" s="30">
        <f>IFERROR(D16/B16,0)</f>
        <v/>
      </c>
      <c r="F16" s="31">
        <f>B16-C16</f>
        <v/>
      </c>
      <c r="G16" s="30">
        <f>IFERROR(F16/B16,0)</f>
        <v/>
      </c>
      <c r="H16" s="29">
        <f>IFERROR(F16/INPUT!F15,0)</f>
        <v/>
      </c>
      <c r="I16" s="32">
        <f>IF(G16&gt;=CONFIG!B11,"A",IF(G16&gt;=CONFIG!B12,"B",IF(G16&gt;=CONFIG!B13,"C","D")))</f>
        <v/>
      </c>
    </row>
    <row r="17">
      <c r="A17" s="28">
        <f>INPUT!A16</f>
        <v/>
      </c>
      <c r="B17" s="29">
        <f>INPUT!B16*(1-INPUT!C16)</f>
        <v/>
      </c>
      <c r="C17" s="29">
        <f>INPUT!D16+INPUT!E16+B17*CONFIG!B3+B17*CONFIG!B7</f>
        <v/>
      </c>
      <c r="D17" s="29">
        <f>B17-INPUT!D16</f>
        <v/>
      </c>
      <c r="E17" s="30">
        <f>IFERROR(D17/B17,0)</f>
        <v/>
      </c>
      <c r="F17" s="31">
        <f>B17-C17</f>
        <v/>
      </c>
      <c r="G17" s="30">
        <f>IFERROR(F17/B17,0)</f>
        <v/>
      </c>
      <c r="H17" s="29">
        <f>IFERROR(F17/INPUT!F16,0)</f>
        <v/>
      </c>
      <c r="I17" s="32">
        <f>IF(G17&gt;=CONFIG!B11,"A",IF(G17&gt;=CONFIG!B12,"B",IF(G17&gt;=CONFIG!B13,"C","D")))</f>
        <v/>
      </c>
    </row>
    <row r="18">
      <c r="A18" s="28">
        <f>INPUT!A17</f>
        <v/>
      </c>
      <c r="B18" s="29">
        <f>INPUT!B17*(1-INPUT!C17)</f>
        <v/>
      </c>
      <c r="C18" s="29">
        <f>INPUT!D17+INPUT!E17+B18*CONFIG!B3+B18*CONFIG!B7</f>
        <v/>
      </c>
      <c r="D18" s="29">
        <f>B18-INPUT!D17</f>
        <v/>
      </c>
      <c r="E18" s="30">
        <f>IFERROR(D18/B18,0)</f>
        <v/>
      </c>
      <c r="F18" s="31">
        <f>B18-C18</f>
        <v/>
      </c>
      <c r="G18" s="30">
        <f>IFERROR(F18/B18,0)</f>
        <v/>
      </c>
      <c r="H18" s="29">
        <f>IFERROR(F18/INPUT!F17,0)</f>
        <v/>
      </c>
      <c r="I18" s="32">
        <f>IF(G18&gt;=CONFIG!B11,"A",IF(G18&gt;=CONFIG!B12,"B",IF(G18&gt;=CONFIG!B13,"C","D")))</f>
        <v/>
      </c>
    </row>
    <row r="19">
      <c r="A19" s="28">
        <f>INPUT!A18</f>
        <v/>
      </c>
      <c r="B19" s="29">
        <f>INPUT!B18*(1-INPUT!C18)</f>
        <v/>
      </c>
      <c r="C19" s="29">
        <f>INPUT!D18+INPUT!E18+B19*CONFIG!B3+B19*CONFIG!B7</f>
        <v/>
      </c>
      <c r="D19" s="29">
        <f>B19-INPUT!D18</f>
        <v/>
      </c>
      <c r="E19" s="30">
        <f>IFERROR(D19/B19,0)</f>
        <v/>
      </c>
      <c r="F19" s="31">
        <f>B19-C19</f>
        <v/>
      </c>
      <c r="G19" s="30">
        <f>IFERROR(F19/B19,0)</f>
        <v/>
      </c>
      <c r="H19" s="29">
        <f>IFERROR(F19/INPUT!F18,0)</f>
        <v/>
      </c>
      <c r="I19" s="32">
        <f>IF(G19&gt;=CONFIG!B11,"A",IF(G19&gt;=CONFIG!B12,"B",IF(G19&gt;=CONFIG!B13,"C","D")))</f>
        <v/>
      </c>
    </row>
    <row r="21" ht="28" customHeight="1">
      <c r="A21" s="33" t="inlineStr">
        <is>
          <t xml:space="preserve">  DISCOUNT IMPACT ANALYSIS</t>
        </is>
      </c>
      <c r="B21" s="34" t="n"/>
      <c r="C21" s="34" t="n"/>
      <c r="D21" s="34" t="n"/>
      <c r="E21" s="34" t="n"/>
      <c r="F21" s="34" t="n"/>
      <c r="G21" s="34" t="n"/>
      <c r="H21" s="34" t="n"/>
      <c r="I21" s="34" t="n"/>
    </row>
    <row r="22" ht="28" customHeight="1">
      <c r="A22" s="27" t="inlineStr">
        <is>
          <t>Deal</t>
        </is>
      </c>
      <c r="B22" s="27" t="inlineStr">
        <is>
          <t>List Price</t>
        </is>
      </c>
      <c r="C22" s="27" t="inlineStr">
        <is>
          <t>Discount $</t>
        </is>
      </c>
      <c r="D22" s="27" t="inlineStr">
        <is>
          <t>Discount %</t>
        </is>
      </c>
      <c r="E22" s="27" t="inlineStr">
        <is>
          <t>Margin w/o Disc</t>
        </is>
      </c>
      <c r="F22" s="27" t="inlineStr">
        <is>
          <t>Margin w/ Disc</t>
        </is>
      </c>
      <c r="G22" s="27" t="inlineStr">
        <is>
          <t>Margin Loss</t>
        </is>
      </c>
      <c r="H22" s="27" t="inlineStr">
        <is>
          <t>Over Max?</t>
        </is>
      </c>
    </row>
    <row r="23">
      <c r="A23" s="28">
        <f>INPUT!A4</f>
        <v/>
      </c>
      <c r="B23" s="29">
        <f>INPUT!B4</f>
        <v/>
      </c>
      <c r="C23" s="29">
        <f>INPUT!B4*INPUT!C4</f>
        <v/>
      </c>
      <c r="D23" s="35">
        <f>INPUT!C4</f>
        <v/>
      </c>
      <c r="E23" s="30">
        <f>IFERROR((INPUT!B4-INPUT!D4-INPUT!E4)/INPUT!B4,0)</f>
        <v/>
      </c>
      <c r="F23" s="30">
        <f>G5</f>
        <v/>
      </c>
      <c r="G23" s="30">
        <f>E23-F23</f>
        <v/>
      </c>
      <c r="H23" s="32">
        <f>IF(INPUT!C4&gt;CONFIG!B6,"YES","NO")</f>
        <v/>
      </c>
    </row>
    <row r="24">
      <c r="A24" s="28">
        <f>INPUT!A5</f>
        <v/>
      </c>
      <c r="B24" s="29">
        <f>INPUT!B5</f>
        <v/>
      </c>
      <c r="C24" s="29">
        <f>INPUT!B5*INPUT!C5</f>
        <v/>
      </c>
      <c r="D24" s="35">
        <f>INPUT!C5</f>
        <v/>
      </c>
      <c r="E24" s="30">
        <f>IFERROR((INPUT!B5-INPUT!D5-INPUT!E5)/INPUT!B5,0)</f>
        <v/>
      </c>
      <c r="F24" s="30">
        <f>G6</f>
        <v/>
      </c>
      <c r="G24" s="30">
        <f>E24-F24</f>
        <v/>
      </c>
      <c r="H24" s="32">
        <f>IF(INPUT!C5&gt;CONFIG!B6,"YES","NO")</f>
        <v/>
      </c>
    </row>
    <row r="25">
      <c r="A25" s="28">
        <f>INPUT!A6</f>
        <v/>
      </c>
      <c r="B25" s="29">
        <f>INPUT!B6</f>
        <v/>
      </c>
      <c r="C25" s="29">
        <f>INPUT!B6*INPUT!C6</f>
        <v/>
      </c>
      <c r="D25" s="35">
        <f>INPUT!C6</f>
        <v/>
      </c>
      <c r="E25" s="30">
        <f>IFERROR((INPUT!B6-INPUT!D6-INPUT!E6)/INPUT!B6,0)</f>
        <v/>
      </c>
      <c r="F25" s="30">
        <f>G7</f>
        <v/>
      </c>
      <c r="G25" s="30">
        <f>E25-F25</f>
        <v/>
      </c>
      <c r="H25" s="32">
        <f>IF(INPUT!C6&gt;CONFIG!B6,"YES","NO")</f>
        <v/>
      </c>
    </row>
    <row r="26">
      <c r="A26" s="28">
        <f>INPUT!A7</f>
        <v/>
      </c>
      <c r="B26" s="29">
        <f>INPUT!B7</f>
        <v/>
      </c>
      <c r="C26" s="29">
        <f>INPUT!B7*INPUT!C7</f>
        <v/>
      </c>
      <c r="D26" s="35">
        <f>INPUT!C7</f>
        <v/>
      </c>
      <c r="E26" s="30">
        <f>IFERROR((INPUT!B7-INPUT!D7-INPUT!E7)/INPUT!B7,0)</f>
        <v/>
      </c>
      <c r="F26" s="30">
        <f>G8</f>
        <v/>
      </c>
      <c r="G26" s="30">
        <f>E26-F26</f>
        <v/>
      </c>
      <c r="H26" s="32">
        <f>IF(INPUT!C7&gt;CONFIG!B6,"YES","NO")</f>
        <v/>
      </c>
    </row>
    <row r="27">
      <c r="A27" s="28">
        <f>INPUT!A8</f>
        <v/>
      </c>
      <c r="B27" s="29">
        <f>INPUT!B8</f>
        <v/>
      </c>
      <c r="C27" s="29">
        <f>INPUT!B8*INPUT!C8</f>
        <v/>
      </c>
      <c r="D27" s="35">
        <f>INPUT!C8</f>
        <v/>
      </c>
      <c r="E27" s="30">
        <f>IFERROR((INPUT!B8-INPUT!D8-INPUT!E8)/INPUT!B8,0)</f>
        <v/>
      </c>
      <c r="F27" s="30">
        <f>G9</f>
        <v/>
      </c>
      <c r="G27" s="30">
        <f>E27-F27</f>
        <v/>
      </c>
      <c r="H27" s="32">
        <f>IF(INPUT!C8&gt;CONFIG!B6,"YES","NO")</f>
        <v/>
      </c>
    </row>
    <row r="28">
      <c r="A28" s="28">
        <f>INPUT!A9</f>
        <v/>
      </c>
      <c r="B28" s="29">
        <f>INPUT!B9</f>
        <v/>
      </c>
      <c r="C28" s="29">
        <f>INPUT!B9*INPUT!C9</f>
        <v/>
      </c>
      <c r="D28" s="35">
        <f>INPUT!C9</f>
        <v/>
      </c>
      <c r="E28" s="30">
        <f>IFERROR((INPUT!B9-INPUT!D9-INPUT!E9)/INPUT!B9,0)</f>
        <v/>
      </c>
      <c r="F28" s="30">
        <f>G10</f>
        <v/>
      </c>
      <c r="G28" s="30">
        <f>E28-F28</f>
        <v/>
      </c>
      <c r="H28" s="32">
        <f>IF(INPUT!C9&gt;CONFIG!B6,"YES","NO")</f>
        <v/>
      </c>
    </row>
    <row r="29">
      <c r="A29" s="28">
        <f>INPUT!A10</f>
        <v/>
      </c>
      <c r="B29" s="29">
        <f>INPUT!B10</f>
        <v/>
      </c>
      <c r="C29" s="29">
        <f>INPUT!B10*INPUT!C10</f>
        <v/>
      </c>
      <c r="D29" s="35">
        <f>INPUT!C10</f>
        <v/>
      </c>
      <c r="E29" s="30">
        <f>IFERROR((INPUT!B10-INPUT!D10-INPUT!E10)/INPUT!B10,0)</f>
        <v/>
      </c>
      <c r="F29" s="30">
        <f>G11</f>
        <v/>
      </c>
      <c r="G29" s="30">
        <f>E29-F29</f>
        <v/>
      </c>
      <c r="H29" s="32">
        <f>IF(INPUT!C10&gt;CONFIG!B6,"YES","NO")</f>
        <v/>
      </c>
    </row>
    <row r="30">
      <c r="A30" s="28">
        <f>INPUT!A11</f>
        <v/>
      </c>
      <c r="B30" s="29">
        <f>INPUT!B11</f>
        <v/>
      </c>
      <c r="C30" s="29">
        <f>INPUT!B11*INPUT!C11</f>
        <v/>
      </c>
      <c r="D30" s="35">
        <f>INPUT!C11</f>
        <v/>
      </c>
      <c r="E30" s="30">
        <f>IFERROR((INPUT!B11-INPUT!D11-INPUT!E11)/INPUT!B11,0)</f>
        <v/>
      </c>
      <c r="F30" s="30">
        <f>G12</f>
        <v/>
      </c>
      <c r="G30" s="30">
        <f>E30-F30</f>
        <v/>
      </c>
      <c r="H30" s="32">
        <f>IF(INPUT!C11&gt;CONFIG!B6,"YES","NO")</f>
        <v/>
      </c>
    </row>
    <row r="31">
      <c r="A31" s="28">
        <f>INPUT!A12</f>
        <v/>
      </c>
      <c r="B31" s="29">
        <f>INPUT!B12</f>
        <v/>
      </c>
      <c r="C31" s="29">
        <f>INPUT!B12*INPUT!C12</f>
        <v/>
      </c>
      <c r="D31" s="35">
        <f>INPUT!C12</f>
        <v/>
      </c>
      <c r="E31" s="30">
        <f>IFERROR((INPUT!B12-INPUT!D12-INPUT!E12)/INPUT!B12,0)</f>
        <v/>
      </c>
      <c r="F31" s="30">
        <f>G13</f>
        <v/>
      </c>
      <c r="G31" s="30">
        <f>E31-F31</f>
        <v/>
      </c>
      <c r="H31" s="32">
        <f>IF(INPUT!C12&gt;CONFIG!B6,"YES","NO")</f>
        <v/>
      </c>
    </row>
    <row r="32">
      <c r="A32" s="28">
        <f>INPUT!A13</f>
        <v/>
      </c>
      <c r="B32" s="29">
        <f>INPUT!B13</f>
        <v/>
      </c>
      <c r="C32" s="29">
        <f>INPUT!B13*INPUT!C13</f>
        <v/>
      </c>
      <c r="D32" s="35">
        <f>INPUT!C13</f>
        <v/>
      </c>
      <c r="E32" s="30">
        <f>IFERROR((INPUT!B13-INPUT!D13-INPUT!E13)/INPUT!B13,0)</f>
        <v/>
      </c>
      <c r="F32" s="30">
        <f>G14</f>
        <v/>
      </c>
      <c r="G32" s="30">
        <f>E32-F32</f>
        <v/>
      </c>
      <c r="H32" s="32">
        <f>IF(INPUT!C13&gt;CONFIG!B6,"YES","NO")</f>
        <v/>
      </c>
    </row>
    <row r="33">
      <c r="A33" s="28">
        <f>INPUT!A14</f>
        <v/>
      </c>
      <c r="B33" s="29">
        <f>INPUT!B14</f>
        <v/>
      </c>
      <c r="C33" s="29">
        <f>INPUT!B14*INPUT!C14</f>
        <v/>
      </c>
      <c r="D33" s="35">
        <f>INPUT!C14</f>
        <v/>
      </c>
      <c r="E33" s="30">
        <f>IFERROR((INPUT!B14-INPUT!D14-INPUT!E14)/INPUT!B14,0)</f>
        <v/>
      </c>
      <c r="F33" s="30">
        <f>G15</f>
        <v/>
      </c>
      <c r="G33" s="30">
        <f>E33-F33</f>
        <v/>
      </c>
      <c r="H33" s="32">
        <f>IF(INPUT!C14&gt;CONFIG!B6,"YES","NO")</f>
        <v/>
      </c>
    </row>
    <row r="34">
      <c r="A34" s="28">
        <f>INPUT!A15</f>
        <v/>
      </c>
      <c r="B34" s="29">
        <f>INPUT!B15</f>
        <v/>
      </c>
      <c r="C34" s="29">
        <f>INPUT!B15*INPUT!C15</f>
        <v/>
      </c>
      <c r="D34" s="35">
        <f>INPUT!C15</f>
        <v/>
      </c>
      <c r="E34" s="30">
        <f>IFERROR((INPUT!B15-INPUT!D15-INPUT!E15)/INPUT!B15,0)</f>
        <v/>
      </c>
      <c r="F34" s="30">
        <f>G16</f>
        <v/>
      </c>
      <c r="G34" s="30">
        <f>E34-F34</f>
        <v/>
      </c>
      <c r="H34" s="32">
        <f>IF(INPUT!C15&gt;CONFIG!B6,"YES","NO")</f>
        <v/>
      </c>
    </row>
    <row r="35">
      <c r="A35" s="28">
        <f>INPUT!A16</f>
        <v/>
      </c>
      <c r="B35" s="29">
        <f>INPUT!B16</f>
        <v/>
      </c>
      <c r="C35" s="29">
        <f>INPUT!B16*INPUT!C16</f>
        <v/>
      </c>
      <c r="D35" s="35">
        <f>INPUT!C16</f>
        <v/>
      </c>
      <c r="E35" s="30">
        <f>IFERROR((INPUT!B16-INPUT!D16-INPUT!E16)/INPUT!B16,0)</f>
        <v/>
      </c>
      <c r="F35" s="30">
        <f>G17</f>
        <v/>
      </c>
      <c r="G35" s="30">
        <f>E35-F35</f>
        <v/>
      </c>
      <c r="H35" s="32">
        <f>IF(INPUT!C16&gt;CONFIG!B6,"YES","NO")</f>
        <v/>
      </c>
    </row>
    <row r="36">
      <c r="A36" s="28">
        <f>INPUT!A17</f>
        <v/>
      </c>
      <c r="B36" s="29">
        <f>INPUT!B17</f>
        <v/>
      </c>
      <c r="C36" s="29">
        <f>INPUT!B17*INPUT!C17</f>
        <v/>
      </c>
      <c r="D36" s="35">
        <f>INPUT!C17</f>
        <v/>
      </c>
      <c r="E36" s="30">
        <f>IFERROR((INPUT!B17-INPUT!D17-INPUT!E17)/INPUT!B17,0)</f>
        <v/>
      </c>
      <c r="F36" s="30">
        <f>G18</f>
        <v/>
      </c>
      <c r="G36" s="30">
        <f>E36-F36</f>
        <v/>
      </c>
      <c r="H36" s="32">
        <f>IF(INPUT!C17&gt;CONFIG!B6,"YES","NO")</f>
        <v/>
      </c>
    </row>
    <row r="37">
      <c r="A37" s="28">
        <f>INPUT!A18</f>
        <v/>
      </c>
      <c r="B37" s="29">
        <f>INPUT!B18</f>
        <v/>
      </c>
      <c r="C37" s="29">
        <f>INPUT!B18*INPUT!C18</f>
        <v/>
      </c>
      <c r="D37" s="35">
        <f>INPUT!C18</f>
        <v/>
      </c>
      <c r="E37" s="30">
        <f>IFERROR((INPUT!B18-INPUT!D18-INPUT!E18)/INPUT!B18,0)</f>
        <v/>
      </c>
      <c r="F37" s="30">
        <f>G19</f>
        <v/>
      </c>
      <c r="G37" s="30">
        <f>E37-F37</f>
        <v/>
      </c>
      <c r="H37" s="32">
        <f>IF(INPUT!C18&gt;CONFIG!B6,"YES","NO")</f>
        <v/>
      </c>
    </row>
    <row r="39" ht="28" customHeight="1">
      <c r="A39" s="36" t="inlineStr">
        <is>
          <t xml:space="preserve">  SUMMARY METRICS</t>
        </is>
      </c>
      <c r="B39" s="37" t="n"/>
      <c r="C39" s="37" t="n"/>
      <c r="D39" s="37" t="n"/>
      <c r="E39" s="37" t="n"/>
      <c r="F39" s="37" t="n"/>
      <c r="G39" s="37" t="n"/>
      <c r="H39" s="37" t="n"/>
      <c r="I39" s="37" t="n"/>
    </row>
    <row r="40" ht="28" customHeight="1">
      <c r="A40" s="38" t="inlineStr">
        <is>
          <t>Total Deal Value (list)</t>
        </is>
      </c>
      <c r="B40" s="31">
        <f>SUM(INPUT!B4:B18)</f>
        <v/>
      </c>
    </row>
    <row r="41" ht="28" customHeight="1">
      <c r="A41" s="38" t="inlineStr">
        <is>
          <t>Total Net Revenue</t>
        </is>
      </c>
      <c r="B41" s="31">
        <f>SUM(B5:B19)</f>
        <v/>
      </c>
    </row>
    <row r="42" ht="28" customHeight="1">
      <c r="A42" s="38" t="inlineStr">
        <is>
          <t>Total Discount Given</t>
        </is>
      </c>
      <c r="B42" s="31">
        <f>SUM(C23:C37)</f>
        <v/>
      </c>
    </row>
    <row r="43" ht="28" customHeight="1">
      <c r="A43" s="38" t="inlineStr">
        <is>
          <t>Avg Discount %</t>
        </is>
      </c>
      <c r="B43" s="39">
        <f>IFERROR(AVERAGEIF(INPUT!C4:C18,"&gt;0"),0)</f>
        <v/>
      </c>
    </row>
    <row r="44" ht="28" customHeight="1">
      <c r="A44" s="38" t="inlineStr">
        <is>
          <t>Total Gross Profit</t>
        </is>
      </c>
      <c r="B44" s="31">
        <f>SUM(D5:D19)</f>
        <v/>
      </c>
    </row>
    <row r="45" ht="28" customHeight="1">
      <c r="A45" s="38" t="inlineStr">
        <is>
          <t>Avg Gross Margin</t>
        </is>
      </c>
      <c r="B45" s="39">
        <f>IFERROR(B44/B41,0)</f>
        <v/>
      </c>
    </row>
    <row r="46" ht="28" customHeight="1">
      <c r="A46" s="38" t="inlineStr">
        <is>
          <t>Total Net Profit</t>
        </is>
      </c>
      <c r="B46" s="31">
        <f>SUM(F5:F19)</f>
        <v/>
      </c>
    </row>
    <row r="47" ht="28" customHeight="1">
      <c r="A47" s="38" t="inlineStr">
        <is>
          <t>Avg Net Margin</t>
        </is>
      </c>
      <c r="B47" s="39">
        <f>IFERROR(B46/B41,0)</f>
        <v/>
      </c>
    </row>
    <row r="48" ht="28" customHeight="1">
      <c r="A48" s="38" t="inlineStr">
        <is>
          <t>Grade A Deals</t>
        </is>
      </c>
      <c r="B48" s="40">
        <f>COUNTIF(I5:I19,"A")</f>
        <v/>
      </c>
    </row>
    <row r="49" ht="28" customHeight="1">
      <c r="A49" s="38" t="inlineStr">
        <is>
          <t>Grade B Deals</t>
        </is>
      </c>
      <c r="B49" s="40">
        <f>COUNTIF(I5:I19,"B")</f>
        <v/>
      </c>
    </row>
    <row r="50" ht="28" customHeight="1">
      <c r="A50" s="38" t="inlineStr">
        <is>
          <t>Grade C Deals</t>
        </is>
      </c>
      <c r="B50" s="40">
        <f>COUNTIF(I5:I19,"C")</f>
        <v/>
      </c>
    </row>
    <row r="51" ht="28" customHeight="1">
      <c r="A51" s="38" t="inlineStr">
        <is>
          <t>Grade D Deals</t>
        </is>
      </c>
      <c r="B51" s="40">
        <f>COUNTIF(I5:I19,"D")</f>
        <v/>
      </c>
    </row>
    <row r="52" ht="28" customHeight="1">
      <c r="A52" s="38" t="inlineStr">
        <is>
          <t>Deals Over Max Discount</t>
        </is>
      </c>
      <c r="B52" s="40">
        <f>COUNTIF(H23:H37,"YES")</f>
        <v/>
      </c>
    </row>
    <row r="53" ht="28" customHeight="1">
      <c r="A53" s="38" t="inlineStr">
        <is>
          <t>Min Deal Size (at avg discount)</t>
        </is>
      </c>
      <c r="B53" s="31">
        <f>IFERROR((CONFIG!B8*12)/(1-B43-CONFIG!B3-CONFIG!B7),0)</f>
        <v/>
      </c>
    </row>
    <row r="54" ht="28" customHeight="1">
      <c r="A54" s="38" t="inlineStr">
        <is>
          <t>Best Deal (by net margin)</t>
        </is>
      </c>
      <c r="B54" s="40">
        <f>IFERROR(INDEX(A5:A19,MATCH(MAX(G5:G19),G5:G19,0)),"N/A")</f>
        <v/>
      </c>
    </row>
    <row r="55" ht="28" customHeight="1">
      <c r="A55" s="38" t="inlineStr">
        <is>
          <t>Worst Deal (by net margin)</t>
        </is>
      </c>
      <c r="B55" s="40">
        <f>IFERROR(INDEX(A5:A19,MATCH(MIN(IF(B5:B19&gt;0,G5:G19,999)),G5:G19,0)),"N/A")</f>
        <v/>
      </c>
    </row>
  </sheetData>
  <mergeCells count="4">
    <mergeCell ref="A1:I1"/>
    <mergeCell ref="A21:I21"/>
    <mergeCell ref="A3:I3"/>
    <mergeCell ref="A39:I39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43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2" customWidth="1" min="2" max="2"/>
    <col width="4" customWidth="1" min="3" max="3"/>
    <col width="30" customWidth="1" min="4" max="4"/>
    <col width="22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41" t="inlineStr">
        <is>
          <t>DEAL PROFITABILITY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13" t="inlineStr">
        <is>
          <t xml:space="preserve">  PORTFOLIO OVERVIEW</t>
        </is>
      </c>
      <c r="B4" s="14" t="n"/>
      <c r="C4" s="14" t="n"/>
      <c r="D4" s="14" t="n"/>
      <c r="E4" s="14" t="n"/>
    </row>
    <row r="5" ht="32" customHeight="1">
      <c r="A5" s="42" t="inlineStr">
        <is>
          <t>Total Deal Value (list)</t>
        </is>
      </c>
      <c r="B5" s="43">
        <f>LOGIC!B40</f>
        <v/>
      </c>
    </row>
    <row r="6" ht="32" customHeight="1">
      <c r="A6" s="42" t="inlineStr">
        <is>
          <t>Total Net Revenue</t>
        </is>
      </c>
      <c r="B6" s="44">
        <f>LOGIC!B41</f>
        <v/>
      </c>
    </row>
    <row r="7" ht="32" customHeight="1">
      <c r="A7" s="42" t="inlineStr">
        <is>
          <t>Total Discount Given</t>
        </is>
      </c>
      <c r="B7" s="43">
        <f>LOGIC!B42</f>
        <v/>
      </c>
    </row>
    <row r="8" ht="32" customHeight="1">
      <c r="A8" s="42" t="inlineStr">
        <is>
          <t>Avg Discount %</t>
        </is>
      </c>
      <c r="B8" s="45">
        <f>LOGIC!B43</f>
        <v/>
      </c>
    </row>
    <row r="10" ht="28" customHeight="1">
      <c r="A10" s="16" t="inlineStr">
        <is>
          <t xml:space="preserve">  PROFITABILITY</t>
        </is>
      </c>
      <c r="B10" s="17" t="n"/>
      <c r="C10" s="17" t="n"/>
      <c r="D10" s="17" t="n"/>
      <c r="E10" s="17" t="n"/>
    </row>
    <row r="11" ht="32" customHeight="1">
      <c r="A11" s="42" t="inlineStr">
        <is>
          <t>Total Net Profit</t>
        </is>
      </c>
      <c r="B11" s="44">
        <f>LOGIC!B46</f>
        <v/>
      </c>
    </row>
    <row r="12" ht="32" customHeight="1">
      <c r="A12" s="42" t="inlineStr">
        <is>
          <t>Avg Gross Margin</t>
        </is>
      </c>
      <c r="B12" s="45">
        <f>LOGIC!B45</f>
        <v/>
      </c>
    </row>
    <row r="13" ht="32" customHeight="1">
      <c r="A13" s="42" t="inlineStr">
        <is>
          <t>Avg Net Margin</t>
        </is>
      </c>
      <c r="B13" s="45">
        <f>LOGIC!B47</f>
        <v/>
      </c>
    </row>
    <row r="14" ht="32" customHeight="1">
      <c r="A14" s="42" t="inlineStr">
        <is>
          <t>Min Deal Size (for profit)</t>
        </is>
      </c>
      <c r="B14" s="43">
        <f>LOGIC!B53</f>
        <v/>
      </c>
    </row>
    <row r="15" ht="32" customHeight="1">
      <c r="A15" s="42" t="inlineStr">
        <is>
          <t>Best Deal</t>
        </is>
      </c>
      <c r="B15" s="46">
        <f>LOGIC!B54</f>
        <v/>
      </c>
    </row>
    <row r="16" ht="32" customHeight="1">
      <c r="A16" s="42" t="inlineStr">
        <is>
          <t>Worst Deal</t>
        </is>
      </c>
      <c r="B16" s="46">
        <f>LOGIC!B55</f>
        <v/>
      </c>
    </row>
    <row r="18" ht="28" customHeight="1">
      <c r="A18" s="47" t="inlineStr">
        <is>
          <t xml:space="preserve">  GRADE DISTRIBUTION</t>
        </is>
      </c>
      <c r="B18" s="48" t="n"/>
      <c r="C18" s="48" t="n"/>
      <c r="D18" s="48" t="n"/>
      <c r="E18" s="48" t="n"/>
    </row>
    <row r="19" ht="32" customHeight="1">
      <c r="A19" s="42" t="inlineStr">
        <is>
          <t>Grade A (Excellent)</t>
        </is>
      </c>
      <c r="B19" s="49">
        <f>LOGIC!B48</f>
        <v/>
      </c>
    </row>
    <row r="20" ht="32" customHeight="1">
      <c r="A20" s="42" t="inlineStr">
        <is>
          <t>Grade B (Good)</t>
        </is>
      </c>
      <c r="B20" s="49">
        <f>LOGIC!B49</f>
        <v/>
      </c>
    </row>
    <row r="21" ht="32" customHeight="1">
      <c r="A21" s="42" t="inlineStr">
        <is>
          <t>Grade C (Marginal)</t>
        </is>
      </c>
      <c r="B21" s="49">
        <f>LOGIC!B50</f>
        <v/>
      </c>
    </row>
    <row r="22" ht="32" customHeight="1">
      <c r="A22" s="42" t="inlineStr">
        <is>
          <t>Grade D (Unprofitable)</t>
        </is>
      </c>
      <c r="B22" s="49">
        <f>LOGIC!B51</f>
        <v/>
      </c>
    </row>
    <row r="23" ht="32" customHeight="1">
      <c r="A23" s="42" t="inlineStr">
        <is>
          <t>Deals Over Max Discount</t>
        </is>
      </c>
      <c r="B23" s="49">
        <f>LOGIC!B52</f>
        <v/>
      </c>
    </row>
    <row r="25" ht="28" customHeight="1">
      <c r="A25" s="36" t="inlineStr">
        <is>
          <t xml:space="preserve">  DEAL DETAIL</t>
        </is>
      </c>
      <c r="B25" s="37" t="n"/>
      <c r="C25" s="37" t="n"/>
      <c r="D25" s="37" t="n"/>
      <c r="E25" s="37" t="n"/>
    </row>
    <row r="26" ht="32" customHeight="1">
      <c r="A26" s="18" t="inlineStr">
        <is>
          <t>Deal</t>
        </is>
      </c>
      <c r="B26" s="18" t="inlineStr">
        <is>
          <t>Net Revenue</t>
        </is>
      </c>
      <c r="C26" s="18" t="inlineStr">
        <is>
          <t>Net Margin</t>
        </is>
      </c>
      <c r="D26" s="18" t="inlineStr">
        <is>
          <t>Profitability</t>
        </is>
      </c>
      <c r="E26" s="18" t="inlineStr">
        <is>
          <t>Grade</t>
        </is>
      </c>
    </row>
    <row r="27">
      <c r="A27" s="50">
        <f>LOGIC!A5</f>
        <v/>
      </c>
      <c r="B27" s="51">
        <f>LOGIC!B5</f>
        <v/>
      </c>
      <c r="C27" s="52">
        <f>LOGIC!G5</f>
        <v/>
      </c>
      <c r="D27" s="51">
        <f>LOGIC!F5</f>
        <v/>
      </c>
      <c r="E27" s="53">
        <f>LOGIC!I5</f>
        <v/>
      </c>
    </row>
    <row r="28">
      <c r="A28" s="50">
        <f>LOGIC!A6</f>
        <v/>
      </c>
      <c r="B28" s="51">
        <f>LOGIC!B6</f>
        <v/>
      </c>
      <c r="C28" s="52">
        <f>LOGIC!G6</f>
        <v/>
      </c>
      <c r="D28" s="51">
        <f>LOGIC!F6</f>
        <v/>
      </c>
      <c r="E28" s="53">
        <f>LOGIC!I6</f>
        <v/>
      </c>
    </row>
    <row r="29">
      <c r="A29" s="50">
        <f>LOGIC!A7</f>
        <v/>
      </c>
      <c r="B29" s="51">
        <f>LOGIC!B7</f>
        <v/>
      </c>
      <c r="C29" s="52">
        <f>LOGIC!G7</f>
        <v/>
      </c>
      <c r="D29" s="51">
        <f>LOGIC!F7</f>
        <v/>
      </c>
      <c r="E29" s="53">
        <f>LOGIC!I7</f>
        <v/>
      </c>
    </row>
    <row r="30">
      <c r="A30" s="50">
        <f>LOGIC!A8</f>
        <v/>
      </c>
      <c r="B30" s="51">
        <f>LOGIC!B8</f>
        <v/>
      </c>
      <c r="C30" s="52">
        <f>LOGIC!G8</f>
        <v/>
      </c>
      <c r="D30" s="51">
        <f>LOGIC!F8</f>
        <v/>
      </c>
      <c r="E30" s="53">
        <f>LOGIC!I8</f>
        <v/>
      </c>
    </row>
    <row r="31">
      <c r="A31" s="50">
        <f>LOGIC!A9</f>
        <v/>
      </c>
      <c r="B31" s="51">
        <f>LOGIC!B9</f>
        <v/>
      </c>
      <c r="C31" s="52">
        <f>LOGIC!G9</f>
        <v/>
      </c>
      <c r="D31" s="51">
        <f>LOGIC!F9</f>
        <v/>
      </c>
      <c r="E31" s="53">
        <f>LOGIC!I9</f>
        <v/>
      </c>
    </row>
    <row r="32">
      <c r="A32" s="50">
        <f>LOGIC!A10</f>
        <v/>
      </c>
      <c r="B32" s="51">
        <f>LOGIC!B10</f>
        <v/>
      </c>
      <c r="C32" s="52">
        <f>LOGIC!G10</f>
        <v/>
      </c>
      <c r="D32" s="51">
        <f>LOGIC!F10</f>
        <v/>
      </c>
      <c r="E32" s="53">
        <f>LOGIC!I10</f>
        <v/>
      </c>
    </row>
    <row r="33">
      <c r="A33" s="50">
        <f>LOGIC!A11</f>
        <v/>
      </c>
      <c r="B33" s="51">
        <f>LOGIC!B11</f>
        <v/>
      </c>
      <c r="C33" s="52">
        <f>LOGIC!G11</f>
        <v/>
      </c>
      <c r="D33" s="51">
        <f>LOGIC!F11</f>
        <v/>
      </c>
      <c r="E33" s="53">
        <f>LOGIC!I11</f>
        <v/>
      </c>
    </row>
    <row r="34">
      <c r="A34" s="50">
        <f>LOGIC!A12</f>
        <v/>
      </c>
      <c r="B34" s="51">
        <f>LOGIC!B12</f>
        <v/>
      </c>
      <c r="C34" s="52">
        <f>LOGIC!G12</f>
        <v/>
      </c>
      <c r="D34" s="51">
        <f>LOGIC!F12</f>
        <v/>
      </c>
      <c r="E34" s="53">
        <f>LOGIC!I12</f>
        <v/>
      </c>
    </row>
    <row r="35">
      <c r="A35" s="50">
        <f>LOGIC!A13</f>
        <v/>
      </c>
      <c r="B35" s="51">
        <f>LOGIC!B13</f>
        <v/>
      </c>
      <c r="C35" s="52">
        <f>LOGIC!G13</f>
        <v/>
      </c>
      <c r="D35" s="51">
        <f>LOGIC!F13</f>
        <v/>
      </c>
      <c r="E35" s="53">
        <f>LOGIC!I13</f>
        <v/>
      </c>
    </row>
    <row r="36">
      <c r="A36" s="50">
        <f>LOGIC!A14</f>
        <v/>
      </c>
      <c r="B36" s="51">
        <f>LOGIC!B14</f>
        <v/>
      </c>
      <c r="C36" s="52">
        <f>LOGIC!G14</f>
        <v/>
      </c>
      <c r="D36" s="51">
        <f>LOGIC!F14</f>
        <v/>
      </c>
      <c r="E36" s="53">
        <f>LOGIC!I14</f>
        <v/>
      </c>
    </row>
    <row r="37">
      <c r="A37" s="50">
        <f>LOGIC!A15</f>
        <v/>
      </c>
      <c r="B37" s="51">
        <f>LOGIC!B15</f>
        <v/>
      </c>
      <c r="C37" s="52">
        <f>LOGIC!G15</f>
        <v/>
      </c>
      <c r="D37" s="51">
        <f>LOGIC!F15</f>
        <v/>
      </c>
      <c r="E37" s="53">
        <f>LOGIC!I15</f>
        <v/>
      </c>
    </row>
    <row r="38">
      <c r="A38" s="50">
        <f>LOGIC!A16</f>
        <v/>
      </c>
      <c r="B38" s="51">
        <f>LOGIC!B16</f>
        <v/>
      </c>
      <c r="C38" s="52">
        <f>LOGIC!G16</f>
        <v/>
      </c>
      <c r="D38" s="51">
        <f>LOGIC!F16</f>
        <v/>
      </c>
      <c r="E38" s="53">
        <f>LOGIC!I16</f>
        <v/>
      </c>
    </row>
    <row r="39">
      <c r="A39" s="50">
        <f>LOGIC!A17</f>
        <v/>
      </c>
      <c r="B39" s="51">
        <f>LOGIC!B17</f>
        <v/>
      </c>
      <c r="C39" s="52">
        <f>LOGIC!G17</f>
        <v/>
      </c>
      <c r="D39" s="51">
        <f>LOGIC!F17</f>
        <v/>
      </c>
      <c r="E39" s="53">
        <f>LOGIC!I17</f>
        <v/>
      </c>
    </row>
    <row r="40">
      <c r="A40" s="50">
        <f>LOGIC!A18</f>
        <v/>
      </c>
      <c r="B40" s="51">
        <f>LOGIC!B18</f>
        <v/>
      </c>
      <c r="C40" s="52">
        <f>LOGIC!G18</f>
        <v/>
      </c>
      <c r="D40" s="51">
        <f>LOGIC!F18</f>
        <v/>
      </c>
      <c r="E40" s="53">
        <f>LOGIC!I18</f>
        <v/>
      </c>
    </row>
    <row r="41">
      <c r="A41" s="50">
        <f>LOGIC!A19</f>
        <v/>
      </c>
      <c r="B41" s="51">
        <f>LOGIC!B19</f>
        <v/>
      </c>
      <c r="C41" s="52">
        <f>LOGIC!G19</f>
        <v/>
      </c>
      <c r="D41" s="51">
        <f>LOGIC!F19</f>
        <v/>
      </c>
      <c r="E41" s="53">
        <f>LOGIC!I19</f>
        <v/>
      </c>
    </row>
    <row r="43" ht="24" customHeight="1">
      <c r="A43" s="54" t="inlineStr">
        <is>
          <t>RangeLead.com  |  Premium B2B Lead Data  |  Free Download — rangelead.com/free-tools</t>
        </is>
      </c>
    </row>
  </sheetData>
  <mergeCells count="7">
    <mergeCell ref="A4:E4"/>
    <mergeCell ref="A43:E43"/>
    <mergeCell ref="A2:E2"/>
    <mergeCell ref="A10:E10"/>
    <mergeCell ref="A25:E25"/>
    <mergeCell ref="A1:E1"/>
    <mergeCell ref="A18:E18"/>
  </mergeCells>
  <conditionalFormatting sqref="C27:C41">
    <cfRule type="cellIs" priority="1" operator="greaterThanOrEqual" dxfId="0">
      <formula>0.35</formula>
    </cfRule>
    <cfRule type="cellIs" priority="2" operator="between" dxfId="1">
      <formula>0.1</formula>
      <formula>0.349</formula>
    </cfRule>
    <cfRule type="cellIs" priority="3" operator="lessThan" dxfId="2">
      <formula>0.1</formula>
    </cfRule>
  </conditionalFormatting>
  <conditionalFormatting sqref="E27:E41">
    <cfRule type="cellIs" priority="4" operator="equal" dxfId="0">
      <formula>"A"</formula>
    </cfRule>
    <cfRule type="cellIs" priority="5" operator="equal" dxfId="3">
      <formula>"B"</formula>
    </cfRule>
    <cfRule type="cellIs" priority="6" operator="equal" dxfId="1">
      <formula>"C"</formula>
    </cfRule>
    <cfRule type="cellIs" priority="7" operator="equal" dxfId="2">
      <formula>"D"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2026-02-10T15:45:43Z</dcterms:created>
  <dcterms:modified xmlns:dcterms="http://purl.org/dc/terms/" xmlns:xsi="http://www.w3.org/2001/XMLSchema-instance" xsi:type="dcterms:W3CDTF">2026-02-10T15:45:43Z</dcterms:modified>
</cp:coreProperties>
</file>