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0.0 &quot;month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9" fontId="7" fillId="8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4" fontId="9" fillId="11" borderId="1" applyAlignment="1" pivotButton="0" quotePrefix="0" xfId="0">
      <alignment horizontal="center" vertical="center"/>
    </xf>
    <xf numFmtId="165" fontId="9" fillId="11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 wrapText="1"/>
    </xf>
    <xf numFmtId="164" fontId="7" fillId="11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3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6" fontId="13" fillId="12" borderId="1" applyAlignment="1" pivotButton="0" quotePrefix="0" xfId="0">
      <alignment horizontal="center" vertical="center"/>
    </xf>
    <xf numFmtId="165" fontId="13" fillId="12" borderId="1" applyAlignment="1" pivotButton="0" quotePrefix="0" xfId="0">
      <alignment horizontal="center" vertical="center"/>
    </xf>
    <xf numFmtId="164" fontId="9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WORST CASE SCENARIO SIMULATOR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Simulate combined worst-case conditions across all business variables. Calculate how many months the business can survive, minimum cash needed, and identify recovery trigger points.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Baseline monthly P&amp;L (revenue, COGS, operating expenses)</t>
        </is>
      </c>
    </row>
    <row r="9" ht="22" customHeight="1">
      <c r="A9" s="6" t="inlineStr">
        <is>
          <t xml:space="preserve">  • Worst-case assumptions: revenue decline %, cost increase %</t>
        </is>
      </c>
    </row>
    <row r="10" ht="22" customHeight="1">
      <c r="A10" s="6" t="inlineStr">
        <is>
          <t xml:space="preserve">  • Current cash reserves</t>
        </is>
      </c>
    </row>
    <row r="11" ht="22" customHeight="1">
      <c r="A11" s="6" t="inlineStr">
        <is>
          <t xml:space="preserve">  • Line of credit available</t>
        </is>
      </c>
    </row>
    <row r="12" ht="22" customHeight="1">
      <c r="A12" s="6" t="inlineStr">
        <is>
          <t xml:space="preserve">  • Minimum operating costs (cannot cut below)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Combined worst-case P&amp;L</t>
        </is>
      </c>
    </row>
    <row r="16" ht="22" customHeight="1">
      <c r="A16" s="6" t="inlineStr">
        <is>
          <t xml:space="preserve">  • Monthly cash burn rate</t>
        </is>
      </c>
    </row>
    <row r="17" ht="22" customHeight="1">
      <c r="A17" s="6" t="inlineStr">
        <is>
          <t xml:space="preserve">  • Survival months with current reserves</t>
        </is>
      </c>
    </row>
    <row r="18" ht="22" customHeight="1">
      <c r="A18" s="6" t="inlineStr">
        <is>
          <t xml:space="preserve">  • Minimum cash needed for 6 months</t>
        </is>
      </c>
    </row>
    <row r="19" ht="22" customHeight="1">
      <c r="A19" s="6" t="inlineStr">
        <is>
          <t xml:space="preserve">  • Recovery triggers (revenue needed to break even)</t>
        </is>
      </c>
    </row>
    <row r="20" ht="22" customHeight="1">
      <c r="A20" s="6" t="inlineStr">
        <is>
          <t xml:space="preserve">  • Stress test results at 3 severity levels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Scenario Parameters</t>
        </is>
      </c>
      <c r="B1" s="8" t="n"/>
      <c r="C1" s="8" t="n"/>
    </row>
    <row r="3" ht="26" customHeight="1">
      <c r="A3" s="9" t="inlineStr">
        <is>
          <t>Mild Stress Multiplier</t>
        </is>
      </c>
      <c r="B3" s="10" t="n">
        <v>0.75</v>
      </c>
      <c r="C3" s="11" t="inlineStr">
        <is>
          <t>Revenue retains 75%</t>
        </is>
      </c>
    </row>
    <row r="4" ht="26" customHeight="1">
      <c r="A4" s="9" t="inlineStr">
        <is>
          <t>Moderate Stress Multiplier</t>
        </is>
      </c>
      <c r="B4" s="10" t="n">
        <v>0.5</v>
      </c>
      <c r="C4" s="11" t="inlineStr">
        <is>
          <t>Revenue retains 50%</t>
        </is>
      </c>
    </row>
    <row r="5" ht="26" customHeight="1">
      <c r="A5" s="9" t="inlineStr">
        <is>
          <t>Severe Stress Multiplier</t>
        </is>
      </c>
      <c r="B5" s="10" t="n">
        <v>0.25</v>
      </c>
      <c r="C5" s="11" t="inlineStr">
        <is>
          <t>Revenue retains 25%</t>
        </is>
      </c>
    </row>
    <row r="7" ht="26" customHeight="1">
      <c r="A7" s="9" t="inlineStr">
        <is>
          <t>Cost Reduction (Mild)</t>
        </is>
      </c>
      <c r="B7" s="10" t="n">
        <v>0.1</v>
      </c>
      <c r="C7" s="11" t="inlineStr">
        <is>
          <t>Costs can be cut by 10%</t>
        </is>
      </c>
    </row>
    <row r="8" ht="26" customHeight="1">
      <c r="A8" s="9" t="inlineStr">
        <is>
          <t>Cost Reduction (Moderate)</t>
        </is>
      </c>
      <c r="B8" s="10" t="n">
        <v>0.2</v>
      </c>
      <c r="C8" s="11" t="inlineStr">
        <is>
          <t>Costs can be cut by 20%</t>
        </is>
      </c>
    </row>
    <row r="9" ht="26" customHeight="1">
      <c r="A9" s="9" t="inlineStr">
        <is>
          <t>Cost Reduction (Severe)</t>
        </is>
      </c>
      <c r="B9" s="10" t="n">
        <v>0.3</v>
      </c>
      <c r="C9" s="11" t="inlineStr">
        <is>
          <t>Costs can be cut by 30%</t>
        </is>
      </c>
    </row>
    <row r="11" ht="26" customHeight="1">
      <c r="A11" s="9" t="inlineStr">
        <is>
          <t>Target Survival Months</t>
        </is>
      </c>
      <c r="B11" s="12" t="n">
        <v>6</v>
      </c>
      <c r="C11" s="11" t="inlineStr">
        <is>
          <t>Desired runway in months</t>
        </is>
      </c>
    </row>
    <row r="12" ht="26" customHeight="1">
      <c r="A12" s="9" t="inlineStr">
        <is>
          <t>Recovery Timeline (months)</t>
        </is>
      </c>
      <c r="B12" s="12" t="n">
        <v>12</v>
      </c>
      <c r="C12" s="11" t="inlineStr">
        <is>
          <t>Expected recovery period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25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30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WORST CASE SIMULATOR — Enter data in yellow cells</t>
        </is>
      </c>
      <c r="B1" s="14" t="n"/>
      <c r="C1" s="14" t="n"/>
      <c r="D1" s="14" t="n"/>
    </row>
    <row r="3" ht="28" customHeight="1">
      <c r="A3" s="15" t="inlineStr">
        <is>
          <t xml:space="preserve">  BASELINE MONTHLY REVENUE</t>
        </is>
      </c>
      <c r="B3" s="16" t="n"/>
      <c r="C3" s="16" t="n"/>
      <c r="D3" s="16" t="n"/>
    </row>
    <row r="4" ht="28" customHeight="1">
      <c r="A4" s="17" t="inlineStr">
        <is>
          <t>Product / Service Revenue</t>
        </is>
      </c>
      <c r="B4" s="18" t="n">
        <v>80000</v>
      </c>
      <c r="C4" s="11" t="inlineStr">
        <is>
          <t>Primary revenue stream</t>
        </is>
      </c>
    </row>
    <row r="5" ht="28" customHeight="1">
      <c r="A5" s="17" t="inlineStr">
        <is>
          <t>Recurring / Subscription Revenue</t>
        </is>
      </c>
      <c r="B5" s="18" t="n">
        <v>30000</v>
      </c>
      <c r="C5" s="11" t="inlineStr">
        <is>
          <t>Recurring contracts/SaaS</t>
        </is>
      </c>
    </row>
    <row r="6" ht="28" customHeight="1">
      <c r="A6" s="17" t="inlineStr">
        <is>
          <t>Other Revenue</t>
        </is>
      </c>
      <c r="B6" s="18" t="n">
        <v>10000</v>
      </c>
      <c r="C6" s="11" t="inlineStr">
        <is>
          <t>Misc, one-time, etc.</t>
        </is>
      </c>
    </row>
    <row r="8" ht="28" customHeight="1">
      <c r="A8" s="19" t="inlineStr">
        <is>
          <t xml:space="preserve">  BASELINE MONTHLY COSTS</t>
        </is>
      </c>
      <c r="B8" s="20" t="n"/>
      <c r="C8" s="20" t="n"/>
      <c r="D8" s="20" t="n"/>
    </row>
    <row r="9" ht="28" customHeight="1">
      <c r="A9" s="17" t="inlineStr">
        <is>
          <t>Cost of Goods Sold (COGS)</t>
        </is>
      </c>
      <c r="B9" s="18" t="n">
        <v>35000</v>
      </c>
      <c r="C9" s="11" t="inlineStr">
        <is>
          <t>Direct costs</t>
        </is>
      </c>
    </row>
    <row r="10" ht="28" customHeight="1">
      <c r="A10" s="17" t="inlineStr">
        <is>
          <t>Salaries &amp; Wages</t>
        </is>
      </c>
      <c r="B10" s="18" t="n">
        <v>40000</v>
      </c>
      <c r="C10" s="11" t="inlineStr">
        <is>
          <t>Payroll</t>
        </is>
      </c>
    </row>
    <row r="11" ht="28" customHeight="1">
      <c r="A11" s="17" t="inlineStr">
        <is>
          <t>Rent &amp; Facilities</t>
        </is>
      </c>
      <c r="B11" s="18" t="n">
        <v>8000</v>
      </c>
      <c r="C11" s="11" t="inlineStr">
        <is>
          <t>Fixed lease costs</t>
        </is>
      </c>
    </row>
    <row r="12" ht="28" customHeight="1">
      <c r="A12" s="17" t="inlineStr">
        <is>
          <t>Marketing &amp; Sales</t>
        </is>
      </c>
      <c r="B12" s="18" t="n">
        <v>10000</v>
      </c>
      <c r="C12" s="11" t="inlineStr">
        <is>
          <t>Discretionary spend</t>
        </is>
      </c>
    </row>
    <row r="13" ht="28" customHeight="1">
      <c r="A13" s="17" t="inlineStr">
        <is>
          <t>Technology &amp; Software</t>
        </is>
      </c>
      <c r="B13" s="18" t="n">
        <v>5000</v>
      </c>
      <c r="C13" s="11" t="inlineStr">
        <is>
          <t>IT costs</t>
        </is>
      </c>
    </row>
    <row r="14" ht="28" customHeight="1">
      <c r="A14" s="17" t="inlineStr">
        <is>
          <t>Insurance &amp; Legal</t>
        </is>
      </c>
      <c r="B14" s="18" t="n">
        <v>3000</v>
      </c>
      <c r="C14" s="11" t="inlineStr">
        <is>
          <t>Ongoing obligations</t>
        </is>
      </c>
    </row>
    <row r="15" ht="28" customHeight="1">
      <c r="A15" s="17" t="inlineStr">
        <is>
          <t>Other Operating Expenses</t>
        </is>
      </c>
      <c r="B15" s="18" t="n">
        <v>4000</v>
      </c>
      <c r="C15" s="11" t="inlineStr">
        <is>
          <t>Miscellaneous</t>
        </is>
      </c>
    </row>
    <row r="17" ht="28" customHeight="1">
      <c r="A17" s="21" t="inlineStr">
        <is>
          <t xml:space="preserve">  WORST CASE ASSUMPTIONS</t>
        </is>
      </c>
      <c r="B17" s="22" t="n"/>
      <c r="C17" s="22" t="n"/>
      <c r="D17" s="22" t="n"/>
    </row>
    <row r="18" ht="28" customHeight="1">
      <c r="A18" s="17" t="inlineStr">
        <is>
          <t>Revenue Decline (worst case %)</t>
        </is>
      </c>
      <c r="B18" s="23" t="n">
        <v>0.6</v>
      </c>
      <c r="C18" s="11" t="inlineStr">
        <is>
          <t>e.g. 60% = lose 60% of revenue</t>
        </is>
      </c>
    </row>
    <row r="19" ht="28" customHeight="1">
      <c r="A19" s="17" t="inlineStr">
        <is>
          <t>COGS Increase (worst case %)</t>
        </is>
      </c>
      <c r="B19" s="23" t="n">
        <v>0.15</v>
      </c>
      <c r="C19" s="11" t="inlineStr">
        <is>
          <t>Supply chain disruption</t>
        </is>
      </c>
    </row>
    <row r="20" ht="28" customHeight="1">
      <c r="A20" s="17" t="inlineStr">
        <is>
          <t>Operating Cost Increase (%)</t>
        </is>
      </c>
      <c r="B20" s="23" t="n">
        <v>0.1</v>
      </c>
      <c r="C20" s="11" t="inlineStr">
        <is>
          <t>Unexpected cost increases</t>
        </is>
      </c>
    </row>
    <row r="22" ht="28" customHeight="1">
      <c r="A22" s="15" t="inlineStr">
        <is>
          <t xml:space="preserve">  CASH POSITION</t>
        </is>
      </c>
      <c r="B22" s="16" t="n"/>
      <c r="C22" s="16" t="n"/>
      <c r="D22" s="16" t="n"/>
    </row>
    <row r="23" ht="28" customHeight="1">
      <c r="A23" s="17" t="inlineStr">
        <is>
          <t>Current Cash Reserves</t>
        </is>
      </c>
      <c r="B23" s="18" t="n">
        <v>200000</v>
      </c>
      <c r="C23" s="11" t="inlineStr">
        <is>
          <t>Cash on hand</t>
        </is>
      </c>
    </row>
    <row r="24" ht="28" customHeight="1">
      <c r="A24" s="17" t="inlineStr">
        <is>
          <t>Line of Credit Available</t>
        </is>
      </c>
      <c r="B24" s="18" t="n">
        <v>100000</v>
      </c>
      <c r="C24" s="11" t="inlineStr">
        <is>
          <t>Unused credit facility</t>
        </is>
      </c>
    </row>
    <row r="25" ht="28" customHeight="1">
      <c r="A25" s="17" t="inlineStr">
        <is>
          <t>Minimum Monthly Costs (cannot cut)</t>
        </is>
      </c>
      <c r="B25" s="18" t="n">
        <v>45000</v>
      </c>
      <c r="C25" s="11" t="inlineStr">
        <is>
          <t>Absolute floor operating cost</t>
        </is>
      </c>
    </row>
  </sheetData>
  <mergeCells count="5">
    <mergeCell ref="A1:D1"/>
    <mergeCell ref="A17:D17"/>
    <mergeCell ref="A8:D8"/>
    <mergeCell ref="A22:D22"/>
    <mergeCell ref="A3:D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E63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9" t="inlineStr">
        <is>
          <t xml:space="preserve">  CALCULATIONS — All formulas, do NOT edit</t>
        </is>
      </c>
      <c r="B1" s="20" t="n"/>
      <c r="C1" s="20" t="n"/>
      <c r="D1" s="20" t="n"/>
      <c r="E1" s="20" t="n"/>
    </row>
    <row r="3" ht="28" customHeight="1">
      <c r="A3" s="15" t="inlineStr">
        <is>
          <t xml:space="preserve">  BASELINE P&amp;L</t>
        </is>
      </c>
      <c r="B3" s="16" t="n"/>
      <c r="C3" s="16" t="n"/>
      <c r="D3" s="16" t="n"/>
      <c r="E3" s="16" t="n"/>
    </row>
    <row r="4" ht="28" customHeight="1">
      <c r="A4" s="24" t="inlineStr">
        <is>
          <t>Total Baseline Revenue</t>
        </is>
      </c>
      <c r="B4" s="25">
        <f>INPUT!B4+INPUT!B5+INPUT!B6</f>
        <v/>
      </c>
    </row>
    <row r="5" ht="28" customHeight="1">
      <c r="A5" s="24" t="inlineStr">
        <is>
          <t>Total COGS</t>
        </is>
      </c>
      <c r="B5" s="25">
        <f>INPUT!B9</f>
        <v/>
      </c>
    </row>
    <row r="6" ht="28" customHeight="1">
      <c r="A6" s="24" t="inlineStr">
        <is>
          <t>Total Operating Expenses</t>
        </is>
      </c>
      <c r="B6" s="25">
        <f>INPUT!B10+INPUT!B11+INPUT!B12+INPUT!B13+INPUT!B14+INPUT!B15</f>
        <v/>
      </c>
    </row>
    <row r="7" ht="28" customHeight="1">
      <c r="A7" s="24" t="inlineStr">
        <is>
          <t>Total Baseline Costs</t>
        </is>
      </c>
      <c r="B7" s="25">
        <f>B5+B6</f>
        <v/>
      </c>
    </row>
    <row r="8" ht="28" customHeight="1">
      <c r="A8" s="24" t="inlineStr">
        <is>
          <t>Baseline Monthly Profit</t>
        </is>
      </c>
      <c r="B8" s="25">
        <f>B4-B7</f>
        <v/>
      </c>
    </row>
    <row r="9" ht="28" customHeight="1">
      <c r="A9" s="24" t="inlineStr">
        <is>
          <t>Baseline Margin</t>
        </is>
      </c>
      <c r="B9" s="26">
        <f>IF(B4&gt;0,B8/B4,0)</f>
        <v/>
      </c>
    </row>
    <row r="11" ht="28" customHeight="1">
      <c r="A11" s="21" t="inlineStr">
        <is>
          <t xml:space="preserve">  WORST CASE P&amp;L</t>
        </is>
      </c>
      <c r="B11" s="22" t="n"/>
      <c r="C11" s="22" t="n"/>
      <c r="D11" s="22" t="n"/>
      <c r="E11" s="22" t="n"/>
    </row>
    <row r="12" ht="28" customHeight="1">
      <c r="A12" s="24" t="inlineStr">
        <is>
          <t>WC Revenue</t>
        </is>
      </c>
      <c r="B12" s="25">
        <f>B4*(1-INPUT!B18)</f>
        <v/>
      </c>
    </row>
    <row r="13" ht="28" customHeight="1">
      <c r="A13" s="24" t="inlineStr">
        <is>
          <t>WC COGS</t>
        </is>
      </c>
      <c r="B13" s="25">
        <f>B5*(1+INPUT!B19)</f>
        <v/>
      </c>
    </row>
    <row r="14" ht="28" customHeight="1">
      <c r="A14" s="24" t="inlineStr">
        <is>
          <t>WC Operating Expenses</t>
        </is>
      </c>
      <c r="B14" s="25">
        <f>B6*(1+INPUT!B20)</f>
        <v/>
      </c>
    </row>
    <row r="15" ht="28" customHeight="1">
      <c r="A15" s="24" t="inlineStr">
        <is>
          <t>WC Total Costs</t>
        </is>
      </c>
      <c r="B15" s="25">
        <f>B13+B14</f>
        <v/>
      </c>
    </row>
    <row r="16" ht="28" customHeight="1">
      <c r="A16" s="24" t="inlineStr">
        <is>
          <t>WC Monthly Profit (Loss)</t>
        </is>
      </c>
      <c r="B16" s="25">
        <f>B12-B15</f>
        <v/>
      </c>
    </row>
    <row r="17" ht="28" customHeight="1">
      <c r="A17" s="24" t="inlineStr">
        <is>
          <t>WC Monthly Cash Burn</t>
        </is>
      </c>
      <c r="B17" s="25">
        <f>IF(B16&lt;0,ABS(B16),0)</f>
        <v/>
      </c>
    </row>
    <row r="19" ht="28" customHeight="1">
      <c r="A19" s="15" t="inlineStr">
        <is>
          <t xml:space="preserve">  STRESS TEST SCENARIOS</t>
        </is>
      </c>
      <c r="B19" s="16" t="n"/>
      <c r="C19" s="16" t="n"/>
      <c r="D19" s="16" t="n"/>
      <c r="E19" s="16" t="n"/>
    </row>
    <row r="20" ht="32" customHeight="1">
      <c r="A20" s="27" t="inlineStr">
        <is>
          <t>Metric</t>
        </is>
      </c>
      <c r="B20" s="27" t="inlineStr">
        <is>
          <t>Mild</t>
        </is>
      </c>
      <c r="C20" s="27" t="inlineStr">
        <is>
          <t>Moderate</t>
        </is>
      </c>
      <c r="D20" s="27" t="inlineStr">
        <is>
          <t>Severe</t>
        </is>
      </c>
      <c r="E20" s="27" t="inlineStr">
        <is>
          <t>User WC</t>
        </is>
      </c>
    </row>
    <row r="21">
      <c r="A21" s="24" t="inlineStr">
        <is>
          <t>Revenue</t>
        </is>
      </c>
      <c r="B21" s="28">
        <f>B4*CONFIG!B3</f>
        <v/>
      </c>
      <c r="C21" s="28">
        <f>B4*CONFIG!B4</f>
        <v/>
      </c>
      <c r="D21" s="28">
        <f>B4*CONFIG!B5</f>
        <v/>
      </c>
      <c r="E21" s="28">
        <f>B12</f>
        <v/>
      </c>
    </row>
    <row r="22">
      <c r="A22" s="24" t="inlineStr">
        <is>
          <t>Costs (with cuts)</t>
        </is>
      </c>
      <c r="B22" s="28">
        <f>MAX(INPUT!B25,B7*(1-CONFIG!B7))</f>
        <v/>
      </c>
      <c r="C22" s="28">
        <f>MAX(INPUT!B25,B7*(1-CONFIG!B8))</f>
        <v/>
      </c>
      <c r="D22" s="28">
        <f>MAX(INPUT!B25,B7*(1-CONFIG!B9))</f>
        <v/>
      </c>
      <c r="E22" s="28">
        <f>B15</f>
        <v/>
      </c>
    </row>
    <row r="23">
      <c r="A23" s="24" t="inlineStr">
        <is>
          <t>Net Profit (Loss)</t>
        </is>
      </c>
      <c r="B23" s="25">
        <f>B21-B22</f>
        <v/>
      </c>
      <c r="C23" s="25">
        <f>C21-C22</f>
        <v/>
      </c>
      <c r="D23" s="25">
        <f>D21-D22</f>
        <v/>
      </c>
      <c r="E23" s="25">
        <f>E21-E22</f>
        <v/>
      </c>
    </row>
    <row r="24">
      <c r="A24" s="24" t="inlineStr">
        <is>
          <t>Monthly Cash Burn</t>
        </is>
      </c>
      <c r="B24" s="28">
        <f>IF(B23&lt;0,ABS(B23),0)</f>
        <v/>
      </c>
      <c r="C24" s="28">
        <f>IF(C23&lt;0,ABS(C23),0)</f>
        <v/>
      </c>
      <c r="D24" s="28">
        <f>IF(D23&lt;0,ABS(D23),0)</f>
        <v/>
      </c>
      <c r="E24" s="28">
        <f>IF(E23&lt;0,ABS(E23),0)</f>
        <v/>
      </c>
    </row>
    <row r="25">
      <c r="A25" s="24" t="inlineStr">
        <is>
          <t>Survival Months (cash only)</t>
        </is>
      </c>
      <c r="B25" s="29">
        <f>IF(B24&gt;0,ROUNDDOWN(INPUT!B23/B24,1),"Profitable")</f>
        <v/>
      </c>
      <c r="C25" s="29">
        <f>IF(C24&gt;0,ROUNDDOWN(INPUT!B23/C24,1),"Profitable")</f>
        <v/>
      </c>
      <c r="D25" s="29">
        <f>IF(D24&gt;0,ROUNDDOWN(INPUT!B23/D24,1),"Profitable")</f>
        <v/>
      </c>
      <c r="E25" s="29">
        <f>IF(E24&gt;0,ROUNDDOWN(INPUT!B23/E24,1),"Profitable")</f>
        <v/>
      </c>
    </row>
    <row r="26">
      <c r="A26" s="24" t="inlineStr">
        <is>
          <t>Survival (cash + credit)</t>
        </is>
      </c>
      <c r="B26" s="29">
        <f>IF(B24&gt;0,ROUNDDOWN((INPUT!B23+INPUT!B24)/B24,1),"Profitable")</f>
        <v/>
      </c>
      <c r="C26" s="29">
        <f>IF(C24&gt;0,ROUNDDOWN((INPUT!B23+INPUT!B24)/C24,1),"Profitable")</f>
        <v/>
      </c>
      <c r="D26" s="29">
        <f>IF(D24&gt;0,ROUNDDOWN((INPUT!B23+INPUT!B24)/D24,1),"Profitable")</f>
        <v/>
      </c>
      <c r="E26" s="29">
        <f>IF(E24&gt;0,ROUNDDOWN((INPUT!B23+INPUT!B24)/E24,1),"Profitable")</f>
        <v/>
      </c>
    </row>
    <row r="28" ht="28" customHeight="1">
      <c r="A28" s="30" t="inlineStr">
        <is>
          <t xml:space="preserve">  SUMMARY METRICS</t>
        </is>
      </c>
      <c r="B28" s="31" t="n"/>
      <c r="C28" s="31" t="n"/>
      <c r="D28" s="31" t="n"/>
      <c r="E28" s="31" t="n"/>
    </row>
    <row r="29" ht="28" customHeight="1">
      <c r="A29" s="24" t="inlineStr">
        <is>
          <t>Total Available Funds</t>
        </is>
      </c>
      <c r="B29" s="25">
        <f>INPUT!B23+INPUT!B24</f>
        <v/>
      </c>
    </row>
    <row r="30" ht="28" customHeight="1">
      <c r="A30" s="24" t="inlineStr">
        <is>
          <t>WC Monthly Burn Rate</t>
        </is>
      </c>
      <c r="B30" s="25">
        <f>B17</f>
        <v/>
      </c>
    </row>
    <row r="31" ht="28" customHeight="1">
      <c r="A31" s="24" t="inlineStr">
        <is>
          <t>WC Survival (cash only)</t>
        </is>
      </c>
      <c r="B31" s="29">
        <f>IF(B17&gt;0,ROUNDDOWN(INPUT!B23/B17,1),"N/A")</f>
        <v/>
      </c>
    </row>
    <row r="32" ht="28" customHeight="1">
      <c r="A32" s="24" t="inlineStr">
        <is>
          <t>WC Survival (cash + credit)</t>
        </is>
      </c>
      <c r="B32" s="29">
        <f>IF(B17&gt;0,ROUNDDOWN(B29/B17,1),"N/A")</f>
        <v/>
      </c>
    </row>
    <row r="34" ht="28" customHeight="1">
      <c r="A34" s="24" t="inlineStr">
        <is>
          <t>Cash Needed (target survival)</t>
        </is>
      </c>
      <c r="B34" s="25">
        <f>B17*CONFIG!B11</f>
        <v/>
      </c>
    </row>
    <row r="35" ht="28" customHeight="1">
      <c r="A35" s="24" t="inlineStr">
        <is>
          <t>Cash Gap to Target</t>
        </is>
      </c>
      <c r="B35" s="25">
        <f>MAX(0,B34-INPUT!B23)</f>
        <v/>
      </c>
    </row>
    <row r="36" ht="28" customHeight="1">
      <c r="A36" s="24" t="inlineStr">
        <is>
          <t>Cash + Credit Gap</t>
        </is>
      </c>
      <c r="B36" s="25">
        <f>MAX(0,B34-B29)</f>
        <v/>
      </c>
    </row>
    <row r="38" ht="28" customHeight="1">
      <c r="A38" s="15" t="inlineStr">
        <is>
          <t xml:space="preserve">  RECOVERY TRIGGERS</t>
        </is>
      </c>
      <c r="B38" s="16" t="n"/>
      <c r="C38" s="16" t="n"/>
      <c r="D38" s="16" t="n"/>
      <c r="E38" s="16" t="n"/>
    </row>
    <row r="39" ht="28" customHeight="1">
      <c r="A39" s="24" t="inlineStr">
        <is>
          <t>Break-Even Revenue (with WC costs)</t>
        </is>
      </c>
      <c r="B39" s="25">
        <f>B15</f>
        <v/>
      </c>
    </row>
    <row r="40" ht="28" customHeight="1">
      <c r="A40" s="24" t="inlineStr">
        <is>
          <t>Break-Even as % of Baseline</t>
        </is>
      </c>
      <c r="B40" s="26">
        <f>IF(B4&gt;0,B39/B4,0)</f>
        <v/>
      </c>
    </row>
    <row r="41" ht="28" customHeight="1">
      <c r="A41" s="24" t="inlineStr">
        <is>
          <t>Revenue Recovery Needed</t>
        </is>
      </c>
      <c r="B41" s="26">
        <f>IF(B4&gt;0,(B39-B12)/B4,0)</f>
        <v/>
      </c>
    </row>
    <row r="42" ht="28" customHeight="1">
      <c r="A42" s="24" t="inlineStr">
        <is>
          <t>Monthly Revenue per Survival Month</t>
        </is>
      </c>
      <c r="B42" s="25">
        <f>IF(B17&gt;0,B12+B17,"N/A")</f>
        <v/>
      </c>
    </row>
    <row r="44" ht="28" customHeight="1">
      <c r="A44" s="21" t="inlineStr">
        <is>
          <t xml:space="preserve">  12-MONTH WORST CASE PROJECTION</t>
        </is>
      </c>
      <c r="B44" s="22" t="n"/>
      <c r="C44" s="22" t="n"/>
      <c r="D44" s="22" t="n"/>
      <c r="E44" s="22" t="n"/>
    </row>
    <row r="45">
      <c r="A45" s="32" t="inlineStr"/>
      <c r="B45" s="32" t="inlineStr">
        <is>
          <t>Month 1</t>
        </is>
      </c>
      <c r="C45" s="32" t="inlineStr">
        <is>
          <t>Month 2</t>
        </is>
      </c>
      <c r="D45" s="32" t="inlineStr">
        <is>
          <t>Month 3</t>
        </is>
      </c>
      <c r="E45" s="32" t="inlineStr">
        <is>
          <t>Month 4</t>
        </is>
      </c>
    </row>
    <row r="46">
      <c r="A46" s="24" t="inlineStr">
        <is>
          <t>WC Cash Balance</t>
        </is>
      </c>
      <c r="B46" s="25">
        <f>INPUT!B23+B16</f>
        <v/>
      </c>
      <c r="C46" s="25">
        <f>B46+B16</f>
        <v/>
      </c>
      <c r="D46" s="25">
        <f>C46+B16</f>
        <v/>
      </c>
      <c r="E46" s="25">
        <f>D46+B16</f>
        <v/>
      </c>
    </row>
    <row r="48" ht="28" customHeight="1">
      <c r="A48" s="15" t="inlineStr">
        <is>
          <t xml:space="preserve">  FULL 12-MONTH BALANCE</t>
        </is>
      </c>
      <c r="B48" s="16" t="n"/>
      <c r="C48" s="16" t="n"/>
      <c r="D48" s="16" t="n"/>
      <c r="E48" s="16" t="n"/>
    </row>
    <row r="49" ht="28" customHeight="1">
      <c r="A49" s="24" t="inlineStr">
        <is>
          <t>Month 1 Balance</t>
        </is>
      </c>
      <c r="B49" s="25">
        <f>INPUT!B23+B16*1</f>
        <v/>
      </c>
    </row>
    <row r="50" ht="28" customHeight="1">
      <c r="A50" s="24" t="inlineStr">
        <is>
          <t>Month 2 Balance</t>
        </is>
      </c>
      <c r="B50" s="25">
        <f>INPUT!B23+B16*2</f>
        <v/>
      </c>
    </row>
    <row r="51" ht="28" customHeight="1">
      <c r="A51" s="24" t="inlineStr">
        <is>
          <t>Month 3 Balance</t>
        </is>
      </c>
      <c r="B51" s="25">
        <f>INPUT!B23+B16*3</f>
        <v/>
      </c>
    </row>
    <row r="52" ht="28" customHeight="1">
      <c r="A52" s="24" t="inlineStr">
        <is>
          <t>Month 4 Balance</t>
        </is>
      </c>
      <c r="B52" s="25">
        <f>INPUT!B23+B16*4</f>
        <v/>
      </c>
    </row>
    <row r="53" ht="28" customHeight="1">
      <c r="A53" s="24" t="inlineStr">
        <is>
          <t>Month 5 Balance</t>
        </is>
      </c>
      <c r="B53" s="25">
        <f>INPUT!B23+B16*5</f>
        <v/>
      </c>
    </row>
    <row r="54" ht="28" customHeight="1">
      <c r="A54" s="24" t="inlineStr">
        <is>
          <t>Month 6 Balance</t>
        </is>
      </c>
      <c r="B54" s="25">
        <f>INPUT!B23+B16*6</f>
        <v/>
      </c>
    </row>
    <row r="55" ht="28" customHeight="1">
      <c r="A55" s="24" t="inlineStr">
        <is>
          <t>Month 7 Balance</t>
        </is>
      </c>
      <c r="B55" s="25">
        <f>INPUT!B23+B16*7</f>
        <v/>
      </c>
    </row>
    <row r="56" ht="28" customHeight="1">
      <c r="A56" s="24" t="inlineStr">
        <is>
          <t>Month 8 Balance</t>
        </is>
      </c>
      <c r="B56" s="25">
        <f>INPUT!B23+B16*8</f>
        <v/>
      </c>
    </row>
    <row r="57" ht="28" customHeight="1">
      <c r="A57" s="24" t="inlineStr">
        <is>
          <t>Month 9 Balance</t>
        </is>
      </c>
      <c r="B57" s="25">
        <f>INPUT!B23+B16*9</f>
        <v/>
      </c>
    </row>
    <row r="58" ht="28" customHeight="1">
      <c r="A58" s="24" t="inlineStr">
        <is>
          <t>Month 10 Balance</t>
        </is>
      </c>
      <c r="B58" s="25">
        <f>INPUT!B23+B16*10</f>
        <v/>
      </c>
    </row>
    <row r="59" ht="28" customHeight="1">
      <c r="A59" s="24" t="inlineStr">
        <is>
          <t>Month 11 Balance</t>
        </is>
      </c>
      <c r="B59" s="25">
        <f>INPUT!B23+B16*11</f>
        <v/>
      </c>
    </row>
    <row r="60" ht="28" customHeight="1">
      <c r="A60" s="24" t="inlineStr">
        <is>
          <t>Month 12 Balance</t>
        </is>
      </c>
      <c r="B60" s="25">
        <f>INPUT!B23+B16*12</f>
        <v/>
      </c>
    </row>
    <row r="62" ht="28" customHeight="1">
      <c r="A62" s="24" t="inlineStr">
        <is>
          <t>Survival Assessment</t>
        </is>
      </c>
      <c r="B62" s="29">
        <f>IF(B17=0,"VIABLE",IF(B32&gt;=CONFIG!B11,"SURVIVABLE",IF(B32&gt;=3,"AT RISK","CRITICAL")))</f>
        <v/>
      </c>
    </row>
    <row r="63" ht="28" customHeight="1">
      <c r="A63" s="24" t="inlineStr">
        <is>
          <t>Action Required</t>
        </is>
      </c>
      <c r="B63" s="29">
        <f>IF(B62="VIABLE","None - profitable under WC",IF(B62="SURVIVABLE","Monitor and prepare contingency",IF(B62="AT RISK","Immediate cost reduction needed","Emergency measures required")))</f>
        <v/>
      </c>
    </row>
  </sheetData>
  <mergeCells count="8">
    <mergeCell ref="A48:E48"/>
    <mergeCell ref="A38:E38"/>
    <mergeCell ref="A28:E28"/>
    <mergeCell ref="A19:E19"/>
    <mergeCell ref="A11:E11"/>
    <mergeCell ref="A1:E1"/>
    <mergeCell ref="A44:E44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0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32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3" t="inlineStr">
        <is>
          <t>WORST CASE SCENARIO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5" t="inlineStr">
        <is>
          <t xml:space="preserve">  SURVIVAL ASSESSMENT</t>
        </is>
      </c>
      <c r="B4" s="16" t="n"/>
      <c r="C4" s="16" t="n"/>
      <c r="D4" s="16" t="n"/>
      <c r="E4" s="16" t="n"/>
    </row>
    <row r="5" ht="32" customHeight="1">
      <c r="A5" s="17" t="inlineStr">
        <is>
          <t>Survival Assessment</t>
        </is>
      </c>
      <c r="B5" s="34">
        <f>LOGIC!B62</f>
        <v/>
      </c>
    </row>
    <row r="6" ht="32" customHeight="1">
      <c r="A6" s="17" t="inlineStr">
        <is>
          <t>Action Required</t>
        </is>
      </c>
      <c r="B6" s="35">
        <f>LOGIC!B63</f>
        <v/>
      </c>
    </row>
    <row r="8" ht="28" customHeight="1">
      <c r="A8" s="21" t="inlineStr">
        <is>
          <t xml:space="preserve">  WORST CASE P&amp;L (Monthly)</t>
        </is>
      </c>
      <c r="B8" s="22" t="n"/>
      <c r="C8" s="22" t="n"/>
      <c r="D8" s="22" t="n"/>
      <c r="E8" s="22" t="n"/>
    </row>
    <row r="9" ht="32" customHeight="1">
      <c r="A9" s="17" t="inlineStr">
        <is>
          <t>Baseline Revenue</t>
        </is>
      </c>
      <c r="B9" s="36">
        <f>LOGIC!B4</f>
        <v/>
      </c>
    </row>
    <row r="10" ht="32" customHeight="1">
      <c r="A10" s="17" t="inlineStr">
        <is>
          <t>Worst Case Revenue</t>
        </is>
      </c>
      <c r="B10" s="36">
        <f>LOGIC!B12</f>
        <v/>
      </c>
    </row>
    <row r="11" ht="32" customHeight="1">
      <c r="A11" s="17" t="inlineStr">
        <is>
          <t>Worst Case Costs</t>
        </is>
      </c>
      <c r="B11" s="36">
        <f>LOGIC!B15</f>
        <v/>
      </c>
    </row>
    <row r="12" ht="32" customHeight="1">
      <c r="A12" s="17" t="inlineStr">
        <is>
          <t>Worst Case Profit (Loss)</t>
        </is>
      </c>
      <c r="B12" s="37">
        <f>LOGIC!B16</f>
        <v/>
      </c>
    </row>
    <row r="13" ht="32" customHeight="1">
      <c r="A13" s="17" t="inlineStr">
        <is>
          <t>Monthly Cash Burn</t>
        </is>
      </c>
      <c r="B13" s="36">
        <f>LOGIC!B17</f>
        <v/>
      </c>
    </row>
    <row r="15" ht="28" customHeight="1">
      <c r="A15" s="38" t="inlineStr">
        <is>
          <t xml:space="preserve">  SURVIVAL TIMELINE</t>
        </is>
      </c>
      <c r="B15" s="39" t="n"/>
      <c r="C15" s="39" t="n"/>
      <c r="D15" s="39" t="n"/>
      <c r="E15" s="39" t="n"/>
    </row>
    <row r="16" ht="32" customHeight="1">
      <c r="A16" s="17" t="inlineStr">
        <is>
          <t>Cash Reserves</t>
        </is>
      </c>
      <c r="B16" s="36">
        <f>INPUT!B23</f>
        <v/>
      </c>
    </row>
    <row r="17" ht="32" customHeight="1">
      <c r="A17" s="17" t="inlineStr">
        <is>
          <t>Total Available Funds</t>
        </is>
      </c>
      <c r="B17" s="36">
        <f>LOGIC!B29</f>
        <v/>
      </c>
    </row>
    <row r="18" ht="32" customHeight="1">
      <c r="A18" s="17" t="inlineStr">
        <is>
          <t>Survival (cash only)</t>
        </is>
      </c>
      <c r="B18" s="40">
        <f>LOGIC!B31</f>
        <v/>
      </c>
    </row>
    <row r="19" ht="32" customHeight="1">
      <c r="A19" s="17" t="inlineStr">
        <is>
          <t>Survival (cash + credit)</t>
        </is>
      </c>
      <c r="B19" s="40">
        <f>LOGIC!B32</f>
        <v/>
      </c>
    </row>
    <row r="20" ht="32" customHeight="1">
      <c r="A20" s="17" t="inlineStr">
        <is>
          <t>Cash Needed (6 mo target)</t>
        </is>
      </c>
      <c r="B20" s="36">
        <f>LOGIC!B34</f>
        <v/>
      </c>
    </row>
    <row r="21" ht="32" customHeight="1">
      <c r="A21" s="17" t="inlineStr">
        <is>
          <t>Cash Gap to Target</t>
        </is>
      </c>
      <c r="B21" s="36">
        <f>LOGIC!B35</f>
        <v/>
      </c>
    </row>
    <row r="23" ht="28" customHeight="1">
      <c r="A23" s="13" t="inlineStr">
        <is>
          <t xml:space="preserve">  RECOVERY TRIGGERS</t>
        </is>
      </c>
      <c r="B23" s="14" t="n"/>
      <c r="C23" s="14" t="n"/>
      <c r="D23" s="14" t="n"/>
      <c r="E23" s="14" t="n"/>
    </row>
    <row r="24" ht="32" customHeight="1">
      <c r="A24" s="17" t="inlineStr">
        <is>
          <t>Break-Even Revenue (under WC costs)</t>
        </is>
      </c>
      <c r="B24" s="36">
        <f>LOGIC!B39</f>
        <v/>
      </c>
    </row>
    <row r="25" ht="32" customHeight="1">
      <c r="A25" s="17" t="inlineStr">
        <is>
          <t>Break-Even as % of Baseline</t>
        </is>
      </c>
      <c r="B25" s="41">
        <f>LOGIC!B40</f>
        <v/>
      </c>
    </row>
    <row r="26" ht="32" customHeight="1">
      <c r="A26" s="17" t="inlineStr">
        <is>
          <t>Revenue Recovery Needed</t>
        </is>
      </c>
      <c r="B26" s="41">
        <f>LOGIC!B41</f>
        <v/>
      </c>
    </row>
    <row r="28" ht="28" customHeight="1">
      <c r="A28" s="30" t="inlineStr">
        <is>
          <t xml:space="preserve">  STRESS TEST COMPARISON</t>
        </is>
      </c>
      <c r="B28" s="31" t="n"/>
      <c r="C28" s="31" t="n"/>
      <c r="D28" s="31" t="n"/>
      <c r="E28" s="31" t="n"/>
    </row>
    <row r="29" ht="32" customHeight="1">
      <c r="A29" s="27" t="inlineStr">
        <is>
          <t>Scenario</t>
        </is>
      </c>
      <c r="B29" s="27" t="inlineStr">
        <is>
          <t>Net Profit</t>
        </is>
      </c>
      <c r="C29" s="27" t="inlineStr">
        <is>
          <t>Cash Burn</t>
        </is>
      </c>
      <c r="D29" s="27" t="inlineStr">
        <is>
          <t>Survival (months)</t>
        </is>
      </c>
      <c r="E29" s="27" t="inlineStr">
        <is>
          <t>Survival (w/ credit)</t>
        </is>
      </c>
    </row>
    <row r="30">
      <c r="A30" s="17" t="inlineStr">
        <is>
          <t>Mild</t>
        </is>
      </c>
      <c r="B30" s="42">
        <f>LOGIC!B23</f>
        <v/>
      </c>
      <c r="C30" s="43">
        <f>LOGIC!B24</f>
        <v/>
      </c>
      <c r="D30" s="44">
        <f>LOGIC!B25</f>
        <v/>
      </c>
      <c r="E30" s="44">
        <f>LOGIC!B26</f>
        <v/>
      </c>
    </row>
    <row r="31">
      <c r="A31" s="17" t="inlineStr">
        <is>
          <t>Moderate</t>
        </is>
      </c>
      <c r="B31" s="42">
        <f>LOGIC!C23</f>
        <v/>
      </c>
      <c r="C31" s="43">
        <f>LOGIC!C24</f>
        <v/>
      </c>
      <c r="D31" s="44">
        <f>LOGIC!C25</f>
        <v/>
      </c>
      <c r="E31" s="44">
        <f>LOGIC!C26</f>
        <v/>
      </c>
    </row>
    <row r="32">
      <c r="A32" s="17" t="inlineStr">
        <is>
          <t>Severe</t>
        </is>
      </c>
      <c r="B32" s="42">
        <f>LOGIC!D23</f>
        <v/>
      </c>
      <c r="C32" s="43">
        <f>LOGIC!D24</f>
        <v/>
      </c>
      <c r="D32" s="44">
        <f>LOGIC!D25</f>
        <v/>
      </c>
      <c r="E32" s="44">
        <f>LOGIC!D26</f>
        <v/>
      </c>
    </row>
    <row r="33">
      <c r="A33" s="17" t="inlineStr">
        <is>
          <t>User Worst Case</t>
        </is>
      </c>
      <c r="B33" s="42">
        <f>LOGIC!E23</f>
        <v/>
      </c>
      <c r="C33" s="43">
        <f>LOGIC!E24</f>
        <v/>
      </c>
      <c r="D33" s="44">
        <f>LOGIC!E25</f>
        <v/>
      </c>
      <c r="E33" s="44">
        <f>LOGIC!E26</f>
        <v/>
      </c>
    </row>
    <row r="35" ht="28" customHeight="1">
      <c r="A35" s="21" t="inlineStr">
        <is>
          <t xml:space="preserve">  12-MONTH CASH BALANCE (Worst Case)</t>
        </is>
      </c>
      <c r="B35" s="22" t="n"/>
      <c r="C35" s="22" t="n"/>
      <c r="D35" s="22" t="n"/>
      <c r="E35" s="22" t="n"/>
    </row>
    <row r="36" ht="32" customHeight="1">
      <c r="A36" s="27" t="inlineStr">
        <is>
          <t>Month</t>
        </is>
      </c>
      <c r="B36" s="27" t="inlineStr">
        <is>
          <t>Cash Balance</t>
        </is>
      </c>
      <c r="C36" s="27" t="inlineStr">
        <is>
          <t>Status</t>
        </is>
      </c>
      <c r="D36" s="27" t="inlineStr"/>
      <c r="E36" s="27" t="inlineStr"/>
    </row>
    <row r="37">
      <c r="A37" s="45" t="inlineStr">
        <is>
          <t>Month 1</t>
        </is>
      </c>
      <c r="B37" s="42">
        <f>LOGIC!B49</f>
        <v/>
      </c>
      <c r="C37" s="44">
        <f>IF(LOGIC!B49&gt;0,"OK","SHORTAGE")</f>
        <v/>
      </c>
    </row>
    <row r="38">
      <c r="A38" s="45" t="inlineStr">
        <is>
          <t>Month 2</t>
        </is>
      </c>
      <c r="B38" s="42">
        <f>LOGIC!B50</f>
        <v/>
      </c>
      <c r="C38" s="44">
        <f>IF(LOGIC!B50&gt;0,"OK","SHORTAGE")</f>
        <v/>
      </c>
    </row>
    <row r="39">
      <c r="A39" s="45" t="inlineStr">
        <is>
          <t>Month 3</t>
        </is>
      </c>
      <c r="B39" s="42">
        <f>LOGIC!B51</f>
        <v/>
      </c>
      <c r="C39" s="44">
        <f>IF(LOGIC!B51&gt;0,"OK","SHORTAGE")</f>
        <v/>
      </c>
    </row>
    <row r="40">
      <c r="A40" s="45" t="inlineStr">
        <is>
          <t>Month 4</t>
        </is>
      </c>
      <c r="B40" s="42">
        <f>LOGIC!B52</f>
        <v/>
      </c>
      <c r="C40" s="44">
        <f>IF(LOGIC!B52&gt;0,"OK","SHORTAGE")</f>
        <v/>
      </c>
    </row>
    <row r="41">
      <c r="A41" s="45" t="inlineStr">
        <is>
          <t>Month 5</t>
        </is>
      </c>
      <c r="B41" s="42">
        <f>LOGIC!B53</f>
        <v/>
      </c>
      <c r="C41" s="44">
        <f>IF(LOGIC!B53&gt;0,"OK","SHORTAGE")</f>
        <v/>
      </c>
    </row>
    <row r="42">
      <c r="A42" s="45" t="inlineStr">
        <is>
          <t>Month 6</t>
        </is>
      </c>
      <c r="B42" s="42">
        <f>LOGIC!B54</f>
        <v/>
      </c>
      <c r="C42" s="44">
        <f>IF(LOGIC!B54&gt;0,"OK","SHORTAGE")</f>
        <v/>
      </c>
    </row>
    <row r="43">
      <c r="A43" s="45" t="inlineStr">
        <is>
          <t>Month 7</t>
        </is>
      </c>
      <c r="B43" s="42">
        <f>LOGIC!B55</f>
        <v/>
      </c>
      <c r="C43" s="44">
        <f>IF(LOGIC!B55&gt;0,"OK","SHORTAGE")</f>
        <v/>
      </c>
    </row>
    <row r="44">
      <c r="A44" s="45" t="inlineStr">
        <is>
          <t>Month 8</t>
        </is>
      </c>
      <c r="B44" s="42">
        <f>LOGIC!B56</f>
        <v/>
      </c>
      <c r="C44" s="44">
        <f>IF(LOGIC!B56&gt;0,"OK","SHORTAGE")</f>
        <v/>
      </c>
    </row>
    <row r="45">
      <c r="A45" s="45" t="inlineStr">
        <is>
          <t>Month 9</t>
        </is>
      </c>
      <c r="B45" s="42">
        <f>LOGIC!B57</f>
        <v/>
      </c>
      <c r="C45" s="44">
        <f>IF(LOGIC!B57&gt;0,"OK","SHORTAGE")</f>
        <v/>
      </c>
    </row>
    <row r="46">
      <c r="A46" s="45" t="inlineStr">
        <is>
          <t>Month 10</t>
        </is>
      </c>
      <c r="B46" s="42">
        <f>LOGIC!B58</f>
        <v/>
      </c>
      <c r="C46" s="44">
        <f>IF(LOGIC!B58&gt;0,"OK","SHORTAGE")</f>
        <v/>
      </c>
    </row>
    <row r="47">
      <c r="A47" s="45" t="inlineStr">
        <is>
          <t>Month 11</t>
        </is>
      </c>
      <c r="B47" s="42">
        <f>LOGIC!B59</f>
        <v/>
      </c>
      <c r="C47" s="44">
        <f>IF(LOGIC!B59&gt;0,"OK","SHORTAGE")</f>
        <v/>
      </c>
    </row>
    <row r="48">
      <c r="A48" s="45" t="inlineStr">
        <is>
          <t>Month 12</t>
        </is>
      </c>
      <c r="B48" s="42">
        <f>LOGIC!B60</f>
        <v/>
      </c>
      <c r="C48" s="44">
        <f>IF(LOGIC!B60&gt;0,"OK","SHORTAGE")</f>
        <v/>
      </c>
    </row>
    <row r="50" ht="24" customHeight="1">
      <c r="A50" s="46" t="inlineStr">
        <is>
          <t>RangeLead.com  |  Premium B2B Lead Data  |  Free Download — rangelead.com/free-tools</t>
        </is>
      </c>
    </row>
  </sheetData>
  <mergeCells count="9">
    <mergeCell ref="A35:E35"/>
    <mergeCell ref="A4:E4"/>
    <mergeCell ref="A50:E50"/>
    <mergeCell ref="A2:E2"/>
    <mergeCell ref="A15:E15"/>
    <mergeCell ref="A28:E28"/>
    <mergeCell ref="A1:E1"/>
    <mergeCell ref="A23:E23"/>
    <mergeCell ref="A8:E8"/>
  </mergeCells>
  <conditionalFormatting sqref="B5">
    <cfRule type="cellIs" priority="1" operator="equal" dxfId="0">
      <formula>"VIABLE"</formula>
    </cfRule>
    <cfRule type="cellIs" priority="2" operator="equal" dxfId="1">
      <formula>"SURVIVABLE"</formula>
    </cfRule>
    <cfRule type="cellIs" priority="3" operator="equal" dxfId="2">
      <formula>"AT RISK"</formula>
    </cfRule>
    <cfRule type="cellIs" priority="4" operator="equal" dxfId="2">
      <formula>"CRITICAL"</formula>
    </cfRule>
  </conditionalFormatting>
  <conditionalFormatting sqref="B12">
    <cfRule type="cellIs" priority="5" operator="greaterThan" dxfId="0">
      <formula>0</formula>
    </cfRule>
    <cfRule type="cellIs" priority="6" operator="lessThan" dxfId="2">
      <formula>0</formula>
    </cfRule>
  </conditionalFormatting>
  <conditionalFormatting sqref="B30:B33">
    <cfRule type="cellIs" priority="7" operator="greaterThan" dxfId="0">
      <formula>0</formula>
    </cfRule>
    <cfRule type="cellIs" priority="8" operator="lessThan" dxfId="2">
      <formula>0</formula>
    </cfRule>
  </conditionalFormatting>
  <conditionalFormatting sqref="B37:B48">
    <cfRule type="cellIs" priority="9" operator="greaterThan" dxfId="0">
      <formula>0</formula>
    </cfRule>
    <cfRule type="cellIs" priority="10" operator="lessThan" dxfId="2">
      <formula>0</formula>
    </cfRule>
  </conditionalFormatting>
  <conditionalFormatting sqref="C37:C48">
    <cfRule type="cellIs" priority="11" operator="equal" dxfId="0">
      <formula>"OK"</formula>
    </cfRule>
    <cfRule type="cellIs" priority="12" operator="equal" dxfId="2">
      <formula>"SHORTAGE"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