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&quot;$&quot;#,##0.00"/>
    <numFmt numFmtId="166" formatCode="0.0%"/>
    <numFmt numFmtId="167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1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164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2" fontId="10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3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3" fontId="13" fillId="12" borderId="1" applyAlignment="1" pivotButton="0" quotePrefix="0" xfId="0">
      <alignment horizontal="center" vertical="center"/>
    </xf>
    <xf numFmtId="166" fontId="13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2" fontId="13" fillId="12" borderId="1" applyAlignment="1" pivotButton="0" quotePrefix="0" xfId="0">
      <alignment horizontal="center" vertical="center"/>
    </xf>
    <xf numFmtId="164" fontId="6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2" fontId="10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PRICING SENSITIVITY MODEL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revenue and profit at different price points to find the optimal price. Analyzes demand elasticity, revenue curves, and margin at each price level.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Price points (5-10 different prices)</t>
        </is>
      </c>
    </row>
    <row r="9" ht="22" customHeight="1">
      <c r="A9" s="6" t="inlineStr">
        <is>
          <t xml:space="preserve">  • Estimated monthly volume (units sold) at each price</t>
        </is>
      </c>
    </row>
    <row r="10" ht="22" customHeight="1">
      <c r="A10" s="6" t="inlineStr">
        <is>
          <t xml:space="preserve">  • Product/service name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Revenue at each price point</t>
        </is>
      </c>
    </row>
    <row r="14" ht="22" customHeight="1">
      <c r="A14" s="6" t="inlineStr">
        <is>
          <t xml:space="preserve">  • Revenue-maximizing price</t>
        </is>
      </c>
    </row>
    <row r="15" ht="22" customHeight="1">
      <c r="A15" s="6" t="inlineStr">
        <is>
          <t xml:space="preserve">  • Profit-maximizing price (optimal price)</t>
        </is>
      </c>
    </row>
    <row r="16" ht="22" customHeight="1">
      <c r="A16" s="6" t="inlineStr">
        <is>
          <t xml:space="preserve">  • Demand elasticity between price points</t>
        </is>
      </c>
    </row>
    <row r="17" ht="22" customHeight="1">
      <c r="A17" s="6" t="inlineStr">
        <is>
          <t xml:space="preserve">  • Margin at each price point</t>
        </is>
      </c>
    </row>
    <row r="18" ht="22" customHeight="1">
      <c r="A18" s="6" t="inlineStr">
        <is>
          <t xml:space="preserve">  • Break-even volume at each price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0:B10"/>
    <mergeCell ref="A5:B5"/>
    <mergeCell ref="A23:B23"/>
    <mergeCell ref="A27:B27"/>
    <mergeCell ref="A13:B13"/>
    <mergeCell ref="A14:B14"/>
    <mergeCell ref="A28:B28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Cost Structure</t>
        </is>
      </c>
      <c r="B1" s="8" t="n"/>
      <c r="C1" s="8" t="n"/>
    </row>
    <row r="3" ht="26" customHeight="1">
      <c r="A3" s="9" t="inlineStr">
        <is>
          <t>Fixed Costs (monthly)</t>
        </is>
      </c>
      <c r="B3" s="10" t="n">
        <v>15000</v>
      </c>
      <c r="C3" s="11" t="inlineStr">
        <is>
          <t>Rent, salaries, overhead</t>
        </is>
      </c>
    </row>
    <row r="4" ht="26" customHeight="1">
      <c r="A4" s="9" t="inlineStr">
        <is>
          <t>Variable Cost per Unit</t>
        </is>
      </c>
      <c r="B4" s="12" t="n">
        <v>12</v>
      </c>
      <c r="C4" s="11" t="inlineStr">
        <is>
          <t>Materials, fulfillment, etc.</t>
        </is>
      </c>
    </row>
    <row r="5" ht="26" customHeight="1">
      <c r="A5" s="9" t="inlineStr">
        <is>
          <t>Target Profit Margin</t>
        </is>
      </c>
      <c r="B5" s="13" t="n">
        <v>0.3</v>
      </c>
      <c r="C5" s="11" t="inlineStr">
        <is>
          <t>Desired margin goal</t>
        </is>
      </c>
    </row>
    <row r="7" ht="26" customHeight="1">
      <c r="A7" s="9" t="inlineStr">
        <is>
          <t>Tax Rate</t>
        </is>
      </c>
      <c r="B7" s="13" t="n">
        <v>0.25</v>
      </c>
      <c r="C7" s="11" t="inlineStr">
        <is>
          <t>Applied to profit</t>
        </is>
      </c>
    </row>
    <row r="8" ht="26" customHeight="1">
      <c r="A8" s="9" t="inlineStr">
        <is>
          <t>Customer Acquisition Cost</t>
        </is>
      </c>
      <c r="B8" s="12" t="n">
        <v>25</v>
      </c>
      <c r="C8" s="11" t="inlineStr">
        <is>
          <t>Marketing cost per new customer</t>
        </is>
      </c>
    </row>
    <row r="9" ht="26" customHeight="1">
      <c r="A9" s="9" t="inlineStr">
        <is>
          <t>Avg Customer Lifetime (months)</t>
        </is>
      </c>
      <c r="B9" s="14" t="n">
        <v>12</v>
      </c>
      <c r="C9" s="11" t="inlineStr">
        <is>
          <t>Average retention period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17"/>
  <sheetViews>
    <sheetView showGridLines="0" zoomScale="110"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30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PRICING MODEL — Enter data in yellow cells</t>
        </is>
      </c>
      <c r="B1" s="16" t="n"/>
      <c r="C1" s="16" t="n"/>
      <c r="D1" s="16" t="n"/>
    </row>
    <row r="3" ht="28" customHeight="1">
      <c r="A3" s="17" t="inlineStr">
        <is>
          <t xml:space="preserve">  PRODUCT INFO</t>
        </is>
      </c>
      <c r="B3" s="18" t="n"/>
      <c r="C3" s="18" t="n"/>
      <c r="D3" s="18" t="n"/>
    </row>
    <row r="4" ht="28" customHeight="1">
      <c r="A4" s="19" t="inlineStr">
        <is>
          <t>Product Name</t>
        </is>
      </c>
      <c r="B4" s="20" t="inlineStr">
        <is>
          <t>Premium SaaS Plan</t>
        </is>
      </c>
      <c r="C4" s="11" t="inlineStr">
        <is>
          <t>Product or service being priced</t>
        </is>
      </c>
    </row>
    <row r="6" ht="28" customHeight="1">
      <c r="A6" s="17" t="inlineStr">
        <is>
          <t xml:space="preserve">  PRICE-VOLUME DATA</t>
        </is>
      </c>
      <c r="B6" s="18" t="n"/>
      <c r="C6" s="18" t="n"/>
      <c r="D6" s="18" t="n"/>
    </row>
    <row r="7" ht="32" customHeight="1">
      <c r="A7" s="21" t="inlineStr">
        <is>
          <t>#</t>
        </is>
      </c>
      <c r="B7" s="21" t="inlineStr">
        <is>
          <t>Price Point ($)</t>
        </is>
      </c>
      <c r="C7" s="21" t="inlineStr">
        <is>
          <t>Est. Monthly Volume</t>
        </is>
      </c>
      <c r="D7" s="21" t="inlineStr">
        <is>
          <t>Notes</t>
        </is>
      </c>
    </row>
    <row r="8">
      <c r="A8" s="20" t="n">
        <v>1</v>
      </c>
      <c r="B8" s="20" t="n">
        <v>19</v>
      </c>
      <c r="C8" s="20" t="n">
        <v>2200</v>
      </c>
      <c r="D8" s="20" t="inlineStr">
        <is>
          <t>Budget tier</t>
        </is>
      </c>
    </row>
    <row r="9">
      <c r="A9" s="22" t="n">
        <v>2</v>
      </c>
      <c r="B9" s="22" t="n">
        <v>29</v>
      </c>
      <c r="C9" s="22" t="n">
        <v>1800</v>
      </c>
      <c r="D9" s="22" t="inlineStr">
        <is>
          <t>Entry level</t>
        </is>
      </c>
    </row>
    <row r="10">
      <c r="A10" s="20" t="n">
        <v>3</v>
      </c>
      <c r="B10" s="20" t="n">
        <v>39</v>
      </c>
      <c r="C10" s="20" t="n">
        <v>1400</v>
      </c>
      <c r="D10" s="20" t="inlineStr">
        <is>
          <t>Standard</t>
        </is>
      </c>
    </row>
    <row r="11">
      <c r="A11" s="22" t="n">
        <v>4</v>
      </c>
      <c r="B11" s="22" t="n">
        <v>49</v>
      </c>
      <c r="C11" s="22" t="n">
        <v>1050</v>
      </c>
      <c r="D11" s="22" t="inlineStr">
        <is>
          <t>Mid-range</t>
        </is>
      </c>
    </row>
    <row r="12">
      <c r="A12" s="20" t="n">
        <v>5</v>
      </c>
      <c r="B12" s="20" t="n">
        <v>59</v>
      </c>
      <c r="C12" s="20" t="n">
        <v>780</v>
      </c>
      <c r="D12" s="20" t="inlineStr">
        <is>
          <t>Premium</t>
        </is>
      </c>
    </row>
    <row r="13">
      <c r="A13" s="22" t="n">
        <v>6</v>
      </c>
      <c r="B13" s="22" t="n">
        <v>69</v>
      </c>
      <c r="C13" s="22" t="n">
        <v>560</v>
      </c>
      <c r="D13" s="22" t="inlineStr">
        <is>
          <t>High-end</t>
        </is>
      </c>
    </row>
    <row r="14">
      <c r="A14" s="20" t="n">
        <v>7</v>
      </c>
      <c r="B14" s="20" t="n">
        <v>79</v>
      </c>
      <c r="C14" s="20" t="n">
        <v>380</v>
      </c>
      <c r="D14" s="20" t="inlineStr">
        <is>
          <t>Enterprise-lite</t>
        </is>
      </c>
    </row>
    <row r="15">
      <c r="A15" s="22" t="n">
        <v>8</v>
      </c>
      <c r="B15" s="22" t="n">
        <v>99</v>
      </c>
      <c r="C15" s="22" t="n">
        <v>220</v>
      </c>
      <c r="D15" s="22" t="inlineStr">
        <is>
          <t>Enterprise</t>
        </is>
      </c>
    </row>
    <row r="16">
      <c r="A16" s="20" t="n">
        <v>9</v>
      </c>
      <c r="B16" s="20" t="n">
        <v>129</v>
      </c>
      <c r="C16" s="20" t="n">
        <v>120</v>
      </c>
      <c r="D16" s="20" t="inlineStr">
        <is>
          <t>Top tier</t>
        </is>
      </c>
    </row>
    <row r="17">
      <c r="A17" s="22" t="n">
        <v>10</v>
      </c>
      <c r="B17" s="22" t="n">
        <v>199</v>
      </c>
      <c r="C17" s="22" t="n">
        <v>45</v>
      </c>
      <c r="D17" s="22" t="inlineStr">
        <is>
          <t>Ultra premium</t>
        </is>
      </c>
    </row>
  </sheetData>
  <mergeCells count="3">
    <mergeCell ref="A1:D1"/>
    <mergeCell ref="A3:D3"/>
    <mergeCell ref="A6:D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65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  <c r="H1" s="24" t="n"/>
    </row>
    <row r="3" ht="28" customHeight="1">
      <c r="A3" s="17" t="inlineStr">
        <is>
          <t xml:space="preserve">  REVENUE &amp; PROFIT ANALYSIS</t>
        </is>
      </c>
      <c r="B3" s="18" t="n"/>
      <c r="C3" s="18" t="n"/>
      <c r="D3" s="18" t="n"/>
      <c r="E3" s="18" t="n"/>
      <c r="F3" s="18" t="n"/>
      <c r="G3" s="18" t="n"/>
      <c r="H3" s="18" t="n"/>
    </row>
    <row r="4" ht="32" customHeight="1">
      <c r="A4" s="21" t="inlineStr">
        <is>
          <t>Price</t>
        </is>
      </c>
      <c r="B4" s="21" t="inlineStr">
        <is>
          <t>Volume</t>
        </is>
      </c>
      <c r="C4" s="21" t="inlineStr">
        <is>
          <t>Revenue</t>
        </is>
      </c>
      <c r="D4" s="21" t="inlineStr">
        <is>
          <t>Variable Cost</t>
        </is>
      </c>
      <c r="E4" s="21" t="inlineStr">
        <is>
          <t>Contribution</t>
        </is>
      </c>
      <c r="F4" s="21" t="inlineStr">
        <is>
          <t>Total Cost</t>
        </is>
      </c>
      <c r="G4" s="21" t="inlineStr">
        <is>
          <t>Profit</t>
        </is>
      </c>
      <c r="H4" s="21" t="inlineStr">
        <is>
          <t>Margin</t>
        </is>
      </c>
    </row>
    <row r="5">
      <c r="A5" s="25">
        <f>INPUT!B8</f>
        <v/>
      </c>
      <c r="B5" s="26">
        <f>INPUT!C8</f>
        <v/>
      </c>
      <c r="C5" s="25">
        <f>A5*B5</f>
        <v/>
      </c>
      <c r="D5" s="25">
        <f>CONFIG!B4*B5</f>
        <v/>
      </c>
      <c r="E5" s="25">
        <f>C5-D5</f>
        <v/>
      </c>
      <c r="F5" s="25">
        <f>CONFIG!B3+D5</f>
        <v/>
      </c>
      <c r="G5" s="27">
        <f>C5-F5</f>
        <v/>
      </c>
      <c r="H5" s="28">
        <f>IF(C5&gt;0,G5/C5,0)</f>
        <v/>
      </c>
    </row>
    <row r="6">
      <c r="A6" s="25">
        <f>INPUT!B9</f>
        <v/>
      </c>
      <c r="B6" s="26">
        <f>INPUT!C9</f>
        <v/>
      </c>
      <c r="C6" s="25">
        <f>A6*B6</f>
        <v/>
      </c>
      <c r="D6" s="25">
        <f>CONFIG!B4*B6</f>
        <v/>
      </c>
      <c r="E6" s="25">
        <f>C6-D6</f>
        <v/>
      </c>
      <c r="F6" s="25">
        <f>CONFIG!B3+D6</f>
        <v/>
      </c>
      <c r="G6" s="27">
        <f>C6-F6</f>
        <v/>
      </c>
      <c r="H6" s="28">
        <f>IF(C6&gt;0,G6/C6,0)</f>
        <v/>
      </c>
    </row>
    <row r="7">
      <c r="A7" s="25">
        <f>INPUT!B10</f>
        <v/>
      </c>
      <c r="B7" s="26">
        <f>INPUT!C10</f>
        <v/>
      </c>
      <c r="C7" s="25">
        <f>A7*B7</f>
        <v/>
      </c>
      <c r="D7" s="25">
        <f>CONFIG!B4*B7</f>
        <v/>
      </c>
      <c r="E7" s="25">
        <f>C7-D7</f>
        <v/>
      </c>
      <c r="F7" s="25">
        <f>CONFIG!B3+D7</f>
        <v/>
      </c>
      <c r="G7" s="27">
        <f>C7-F7</f>
        <v/>
      </c>
      <c r="H7" s="28">
        <f>IF(C7&gt;0,G7/C7,0)</f>
        <v/>
      </c>
    </row>
    <row r="8">
      <c r="A8" s="25">
        <f>INPUT!B11</f>
        <v/>
      </c>
      <c r="B8" s="26">
        <f>INPUT!C11</f>
        <v/>
      </c>
      <c r="C8" s="25">
        <f>A8*B8</f>
        <v/>
      </c>
      <c r="D8" s="25">
        <f>CONFIG!B4*B8</f>
        <v/>
      </c>
      <c r="E8" s="25">
        <f>C8-D8</f>
        <v/>
      </c>
      <c r="F8" s="25">
        <f>CONFIG!B3+D8</f>
        <v/>
      </c>
      <c r="G8" s="27">
        <f>C8-F8</f>
        <v/>
      </c>
      <c r="H8" s="28">
        <f>IF(C8&gt;0,G8/C8,0)</f>
        <v/>
      </c>
    </row>
    <row r="9">
      <c r="A9" s="25">
        <f>INPUT!B12</f>
        <v/>
      </c>
      <c r="B9" s="26">
        <f>INPUT!C12</f>
        <v/>
      </c>
      <c r="C9" s="25">
        <f>A9*B9</f>
        <v/>
      </c>
      <c r="D9" s="25">
        <f>CONFIG!B4*B9</f>
        <v/>
      </c>
      <c r="E9" s="25">
        <f>C9-D9</f>
        <v/>
      </c>
      <c r="F9" s="25">
        <f>CONFIG!B3+D9</f>
        <v/>
      </c>
      <c r="G9" s="27">
        <f>C9-F9</f>
        <v/>
      </c>
      <c r="H9" s="28">
        <f>IF(C9&gt;0,G9/C9,0)</f>
        <v/>
      </c>
    </row>
    <row r="10">
      <c r="A10" s="25">
        <f>INPUT!B13</f>
        <v/>
      </c>
      <c r="B10" s="26">
        <f>INPUT!C13</f>
        <v/>
      </c>
      <c r="C10" s="25">
        <f>A10*B10</f>
        <v/>
      </c>
      <c r="D10" s="25">
        <f>CONFIG!B4*B10</f>
        <v/>
      </c>
      <c r="E10" s="25">
        <f>C10-D10</f>
        <v/>
      </c>
      <c r="F10" s="25">
        <f>CONFIG!B3+D10</f>
        <v/>
      </c>
      <c r="G10" s="27">
        <f>C10-F10</f>
        <v/>
      </c>
      <c r="H10" s="28">
        <f>IF(C10&gt;0,G10/C10,0)</f>
        <v/>
      </c>
    </row>
    <row r="11">
      <c r="A11" s="25">
        <f>INPUT!B14</f>
        <v/>
      </c>
      <c r="B11" s="26">
        <f>INPUT!C14</f>
        <v/>
      </c>
      <c r="C11" s="25">
        <f>A11*B11</f>
        <v/>
      </c>
      <c r="D11" s="25">
        <f>CONFIG!B4*B11</f>
        <v/>
      </c>
      <c r="E11" s="25">
        <f>C11-D11</f>
        <v/>
      </c>
      <c r="F11" s="25">
        <f>CONFIG!B3+D11</f>
        <v/>
      </c>
      <c r="G11" s="27">
        <f>C11-F11</f>
        <v/>
      </c>
      <c r="H11" s="28">
        <f>IF(C11&gt;0,G11/C11,0)</f>
        <v/>
      </c>
    </row>
    <row r="12">
      <c r="A12" s="25">
        <f>INPUT!B15</f>
        <v/>
      </c>
      <c r="B12" s="26">
        <f>INPUT!C15</f>
        <v/>
      </c>
      <c r="C12" s="25">
        <f>A12*B12</f>
        <v/>
      </c>
      <c r="D12" s="25">
        <f>CONFIG!B4*B12</f>
        <v/>
      </c>
      <c r="E12" s="25">
        <f>C12-D12</f>
        <v/>
      </c>
      <c r="F12" s="25">
        <f>CONFIG!B3+D12</f>
        <v/>
      </c>
      <c r="G12" s="27">
        <f>C12-F12</f>
        <v/>
      </c>
      <c r="H12" s="28">
        <f>IF(C12&gt;0,G12/C12,0)</f>
        <v/>
      </c>
    </row>
    <row r="13">
      <c r="A13" s="25">
        <f>INPUT!B16</f>
        <v/>
      </c>
      <c r="B13" s="26">
        <f>INPUT!C16</f>
        <v/>
      </c>
      <c r="C13" s="25">
        <f>A13*B13</f>
        <v/>
      </c>
      <c r="D13" s="25">
        <f>CONFIG!B4*B13</f>
        <v/>
      </c>
      <c r="E13" s="25">
        <f>C13-D13</f>
        <v/>
      </c>
      <c r="F13" s="25">
        <f>CONFIG!B3+D13</f>
        <v/>
      </c>
      <c r="G13" s="27">
        <f>C13-F13</f>
        <v/>
      </c>
      <c r="H13" s="28">
        <f>IF(C13&gt;0,G13/C13,0)</f>
        <v/>
      </c>
    </row>
    <row r="14">
      <c r="A14" s="25">
        <f>INPUT!B17</f>
        <v/>
      </c>
      <c r="B14" s="26">
        <f>INPUT!C17</f>
        <v/>
      </c>
      <c r="C14" s="25">
        <f>A14*B14</f>
        <v/>
      </c>
      <c r="D14" s="25">
        <f>CONFIG!B4*B14</f>
        <v/>
      </c>
      <c r="E14" s="25">
        <f>C14-D14</f>
        <v/>
      </c>
      <c r="F14" s="25">
        <f>CONFIG!B3+D14</f>
        <v/>
      </c>
      <c r="G14" s="27">
        <f>C14-F14</f>
        <v/>
      </c>
      <c r="H14" s="28">
        <f>IF(C14&gt;0,G14/C14,0)</f>
        <v/>
      </c>
    </row>
    <row r="16" ht="28" customHeight="1">
      <c r="A16" s="17" t="inlineStr">
        <is>
          <t xml:space="preserve">  DEMAND ELASTICITY</t>
        </is>
      </c>
      <c r="B16" s="18" t="n"/>
      <c r="C16" s="18" t="n"/>
      <c r="D16" s="18" t="n"/>
      <c r="E16" s="18" t="n"/>
      <c r="F16" s="18" t="n"/>
      <c r="G16" s="18" t="n"/>
      <c r="H16" s="18" t="n"/>
    </row>
    <row r="17" ht="32" customHeight="1">
      <c r="A17" s="21" t="inlineStr">
        <is>
          <t>From Price</t>
        </is>
      </c>
      <c r="B17" s="21" t="inlineStr">
        <is>
          <t>To Price</t>
        </is>
      </c>
      <c r="C17" s="21" t="inlineStr">
        <is>
          <t>Price Change %</t>
        </is>
      </c>
      <c r="D17" s="21" t="inlineStr">
        <is>
          <t>Volume Change %</t>
        </is>
      </c>
      <c r="E17" s="21" t="inlineStr">
        <is>
          <t>Elasticity</t>
        </is>
      </c>
      <c r="F17" s="21" t="inlineStr">
        <is>
          <t>Classification</t>
        </is>
      </c>
      <c r="G17" s="21" t="inlineStr"/>
      <c r="H17" s="21" t="inlineStr"/>
    </row>
    <row r="18">
      <c r="A18" s="25">
        <f>A5</f>
        <v/>
      </c>
      <c r="B18" s="25">
        <f>A6</f>
        <v/>
      </c>
      <c r="C18" s="28">
        <f>IF(A5&gt;0,(A6-A5)/A5,0)</f>
        <v/>
      </c>
      <c r="D18" s="28">
        <f>IF(B5&gt;0,(B6-B5)/B5,0)</f>
        <v/>
      </c>
      <c r="E18" s="29">
        <f>IF(C18&lt;&gt;0,ABS(D18/C18),0)</f>
        <v/>
      </c>
      <c r="F18" s="30">
        <f>IF(E18&gt;1,"ELASTIC",IF(E18=1,"UNIT ELASTIC","INELASTIC"))</f>
        <v/>
      </c>
    </row>
    <row r="19">
      <c r="A19" s="25">
        <f>A6</f>
        <v/>
      </c>
      <c r="B19" s="25">
        <f>A7</f>
        <v/>
      </c>
      <c r="C19" s="28">
        <f>IF(A6&gt;0,(A7-A6)/A6,0)</f>
        <v/>
      </c>
      <c r="D19" s="28">
        <f>IF(B6&gt;0,(B7-B6)/B6,0)</f>
        <v/>
      </c>
      <c r="E19" s="29">
        <f>IF(C19&lt;&gt;0,ABS(D19/C19),0)</f>
        <v/>
      </c>
      <c r="F19" s="30">
        <f>IF(E19&gt;1,"ELASTIC",IF(E19=1,"UNIT ELASTIC","INELASTIC"))</f>
        <v/>
      </c>
    </row>
    <row r="20">
      <c r="A20" s="25">
        <f>A7</f>
        <v/>
      </c>
      <c r="B20" s="25">
        <f>A8</f>
        <v/>
      </c>
      <c r="C20" s="28">
        <f>IF(A7&gt;0,(A8-A7)/A7,0)</f>
        <v/>
      </c>
      <c r="D20" s="28">
        <f>IF(B7&gt;0,(B8-B7)/B7,0)</f>
        <v/>
      </c>
      <c r="E20" s="29">
        <f>IF(C20&lt;&gt;0,ABS(D20/C20),0)</f>
        <v/>
      </c>
      <c r="F20" s="30">
        <f>IF(E20&gt;1,"ELASTIC",IF(E20=1,"UNIT ELASTIC","INELASTIC"))</f>
        <v/>
      </c>
    </row>
    <row r="21">
      <c r="A21" s="25">
        <f>A8</f>
        <v/>
      </c>
      <c r="B21" s="25">
        <f>A9</f>
        <v/>
      </c>
      <c r="C21" s="28">
        <f>IF(A8&gt;0,(A9-A8)/A8,0)</f>
        <v/>
      </c>
      <c r="D21" s="28">
        <f>IF(B8&gt;0,(B9-B8)/B8,0)</f>
        <v/>
      </c>
      <c r="E21" s="29">
        <f>IF(C21&lt;&gt;0,ABS(D21/C21),0)</f>
        <v/>
      </c>
      <c r="F21" s="30">
        <f>IF(E21&gt;1,"ELASTIC",IF(E21=1,"UNIT ELASTIC","INELASTIC"))</f>
        <v/>
      </c>
    </row>
    <row r="22">
      <c r="A22" s="25">
        <f>A9</f>
        <v/>
      </c>
      <c r="B22" s="25">
        <f>A10</f>
        <v/>
      </c>
      <c r="C22" s="28">
        <f>IF(A9&gt;0,(A10-A9)/A9,0)</f>
        <v/>
      </c>
      <c r="D22" s="28">
        <f>IF(B9&gt;0,(B10-B9)/B9,0)</f>
        <v/>
      </c>
      <c r="E22" s="29">
        <f>IF(C22&lt;&gt;0,ABS(D22/C22),0)</f>
        <v/>
      </c>
      <c r="F22" s="30">
        <f>IF(E22&gt;1,"ELASTIC",IF(E22=1,"UNIT ELASTIC","INELASTIC"))</f>
        <v/>
      </c>
    </row>
    <row r="23">
      <c r="A23" s="25">
        <f>A10</f>
        <v/>
      </c>
      <c r="B23" s="25">
        <f>A11</f>
        <v/>
      </c>
      <c r="C23" s="28">
        <f>IF(A10&gt;0,(A11-A10)/A10,0)</f>
        <v/>
      </c>
      <c r="D23" s="28">
        <f>IF(B10&gt;0,(B11-B10)/B10,0)</f>
        <v/>
      </c>
      <c r="E23" s="29">
        <f>IF(C23&lt;&gt;0,ABS(D23/C23),0)</f>
        <v/>
      </c>
      <c r="F23" s="30">
        <f>IF(E23&gt;1,"ELASTIC",IF(E23=1,"UNIT ELASTIC","INELASTIC"))</f>
        <v/>
      </c>
    </row>
    <row r="24">
      <c r="A24" s="25">
        <f>A11</f>
        <v/>
      </c>
      <c r="B24" s="25">
        <f>A12</f>
        <v/>
      </c>
      <c r="C24" s="28">
        <f>IF(A11&gt;0,(A12-A11)/A11,0)</f>
        <v/>
      </c>
      <c r="D24" s="28">
        <f>IF(B11&gt;0,(B12-B11)/B11,0)</f>
        <v/>
      </c>
      <c r="E24" s="29">
        <f>IF(C24&lt;&gt;0,ABS(D24/C24),0)</f>
        <v/>
      </c>
      <c r="F24" s="30">
        <f>IF(E24&gt;1,"ELASTIC",IF(E24=1,"UNIT ELASTIC","INELASTIC"))</f>
        <v/>
      </c>
    </row>
    <row r="25">
      <c r="A25" s="25">
        <f>A12</f>
        <v/>
      </c>
      <c r="B25" s="25">
        <f>A13</f>
        <v/>
      </c>
      <c r="C25" s="28">
        <f>IF(A12&gt;0,(A13-A12)/A12,0)</f>
        <v/>
      </c>
      <c r="D25" s="28">
        <f>IF(B12&gt;0,(B13-B12)/B12,0)</f>
        <v/>
      </c>
      <c r="E25" s="29">
        <f>IF(C25&lt;&gt;0,ABS(D25/C25),0)</f>
        <v/>
      </c>
      <c r="F25" s="30">
        <f>IF(E25&gt;1,"ELASTIC",IF(E25=1,"UNIT ELASTIC","INELASTIC"))</f>
        <v/>
      </c>
    </row>
    <row r="26">
      <c r="A26" s="25">
        <f>A13</f>
        <v/>
      </c>
      <c r="B26" s="25">
        <f>A14</f>
        <v/>
      </c>
      <c r="C26" s="28">
        <f>IF(A13&gt;0,(A14-A13)/A13,0)</f>
        <v/>
      </c>
      <c r="D26" s="28">
        <f>IF(B13&gt;0,(B14-B13)/B13,0)</f>
        <v/>
      </c>
      <c r="E26" s="29">
        <f>IF(C26&lt;&gt;0,ABS(D26/C26),0)</f>
        <v/>
      </c>
      <c r="F26" s="30">
        <f>IF(E26&gt;1,"ELASTIC",IF(E26=1,"UNIT ELASTIC","INELASTIC"))</f>
        <v/>
      </c>
    </row>
    <row r="28" ht="28" customHeight="1">
      <c r="A28" s="17" t="inlineStr">
        <is>
          <t xml:space="preserve">  BREAK-EVEN ANALYSIS</t>
        </is>
      </c>
      <c r="B28" s="18" t="n"/>
      <c r="C28" s="18" t="n"/>
      <c r="D28" s="18" t="n"/>
      <c r="E28" s="18" t="n"/>
      <c r="F28" s="18" t="n"/>
      <c r="G28" s="18" t="n"/>
      <c r="H28" s="18" t="n"/>
    </row>
    <row r="29" ht="32" customHeight="1">
      <c r="A29" s="21" t="inlineStr">
        <is>
          <t>Price</t>
        </is>
      </c>
      <c r="B29" s="21" t="inlineStr">
        <is>
          <t>Contribution/Unit</t>
        </is>
      </c>
      <c r="C29" s="21" t="inlineStr">
        <is>
          <t>Break-Even Vol</t>
        </is>
      </c>
      <c r="D29" s="21" t="inlineStr">
        <is>
          <t>Actual Vol</t>
        </is>
      </c>
      <c r="E29" s="21" t="inlineStr">
        <is>
          <t>Above BE?</t>
        </is>
      </c>
      <c r="F29" s="21" t="inlineStr">
        <is>
          <t>Safety Margin</t>
        </is>
      </c>
      <c r="G29" s="21" t="inlineStr"/>
      <c r="H29" s="21" t="inlineStr"/>
    </row>
    <row r="30">
      <c r="A30" s="25">
        <f>A5</f>
        <v/>
      </c>
      <c r="B30" s="31">
        <f>A5-CONFIG!B4</f>
        <v/>
      </c>
      <c r="C30" s="26">
        <f>IF(B30&gt;0,ROUNDUP(CONFIG!B3/B30,0),"N/A")</f>
        <v/>
      </c>
      <c r="D30" s="26">
        <f>B5</f>
        <v/>
      </c>
      <c r="E30" s="30">
        <f>IF(ISNUMBER(C30),IF(D30&gt;=C30,"YES","NO"),"NO")</f>
        <v/>
      </c>
      <c r="F30" s="28">
        <f>IF(ISNUMBER(C30),IF(C30&gt;0,(D30-C30)/C30,0),0)</f>
        <v/>
      </c>
    </row>
    <row r="31">
      <c r="A31" s="25">
        <f>A6</f>
        <v/>
      </c>
      <c r="B31" s="31">
        <f>A6-CONFIG!B4</f>
        <v/>
      </c>
      <c r="C31" s="26">
        <f>IF(B31&gt;0,ROUNDUP(CONFIG!B3/B31,0),"N/A")</f>
        <v/>
      </c>
      <c r="D31" s="26">
        <f>B6</f>
        <v/>
      </c>
      <c r="E31" s="30">
        <f>IF(ISNUMBER(C31),IF(D31&gt;=C31,"YES","NO"),"NO")</f>
        <v/>
      </c>
      <c r="F31" s="28">
        <f>IF(ISNUMBER(C31),IF(C31&gt;0,(D31-C31)/C31,0),0)</f>
        <v/>
      </c>
    </row>
    <row r="32">
      <c r="A32" s="25">
        <f>A7</f>
        <v/>
      </c>
      <c r="B32" s="31">
        <f>A7-CONFIG!B4</f>
        <v/>
      </c>
      <c r="C32" s="26">
        <f>IF(B32&gt;0,ROUNDUP(CONFIG!B3/B32,0),"N/A")</f>
        <v/>
      </c>
      <c r="D32" s="26">
        <f>B7</f>
        <v/>
      </c>
      <c r="E32" s="30">
        <f>IF(ISNUMBER(C32),IF(D32&gt;=C32,"YES","NO"),"NO")</f>
        <v/>
      </c>
      <c r="F32" s="28">
        <f>IF(ISNUMBER(C32),IF(C32&gt;0,(D32-C32)/C32,0),0)</f>
        <v/>
      </c>
    </row>
    <row r="33">
      <c r="A33" s="25">
        <f>A8</f>
        <v/>
      </c>
      <c r="B33" s="31">
        <f>A8-CONFIG!B4</f>
        <v/>
      </c>
      <c r="C33" s="26">
        <f>IF(B33&gt;0,ROUNDUP(CONFIG!B3/B33,0),"N/A")</f>
        <v/>
      </c>
      <c r="D33" s="26">
        <f>B8</f>
        <v/>
      </c>
      <c r="E33" s="30">
        <f>IF(ISNUMBER(C33),IF(D33&gt;=C33,"YES","NO"),"NO")</f>
        <v/>
      </c>
      <c r="F33" s="28">
        <f>IF(ISNUMBER(C33),IF(C33&gt;0,(D33-C33)/C33,0),0)</f>
        <v/>
      </c>
    </row>
    <row r="34">
      <c r="A34" s="25">
        <f>A9</f>
        <v/>
      </c>
      <c r="B34" s="31">
        <f>A9-CONFIG!B4</f>
        <v/>
      </c>
      <c r="C34" s="26">
        <f>IF(B34&gt;0,ROUNDUP(CONFIG!B3/B34,0),"N/A")</f>
        <v/>
      </c>
      <c r="D34" s="26">
        <f>B9</f>
        <v/>
      </c>
      <c r="E34" s="30">
        <f>IF(ISNUMBER(C34),IF(D34&gt;=C34,"YES","NO"),"NO")</f>
        <v/>
      </c>
      <c r="F34" s="28">
        <f>IF(ISNUMBER(C34),IF(C34&gt;0,(D34-C34)/C34,0),0)</f>
        <v/>
      </c>
    </row>
    <row r="35">
      <c r="A35" s="25">
        <f>A10</f>
        <v/>
      </c>
      <c r="B35" s="31">
        <f>A10-CONFIG!B4</f>
        <v/>
      </c>
      <c r="C35" s="26">
        <f>IF(B35&gt;0,ROUNDUP(CONFIG!B3/B35,0),"N/A")</f>
        <v/>
      </c>
      <c r="D35" s="26">
        <f>B10</f>
        <v/>
      </c>
      <c r="E35" s="30">
        <f>IF(ISNUMBER(C35),IF(D35&gt;=C35,"YES","NO"),"NO")</f>
        <v/>
      </c>
      <c r="F35" s="28">
        <f>IF(ISNUMBER(C35),IF(C35&gt;0,(D35-C35)/C35,0),0)</f>
        <v/>
      </c>
    </row>
    <row r="36">
      <c r="A36" s="25">
        <f>A11</f>
        <v/>
      </c>
      <c r="B36" s="31">
        <f>A11-CONFIG!B4</f>
        <v/>
      </c>
      <c r="C36" s="26">
        <f>IF(B36&gt;0,ROUNDUP(CONFIG!B3/B36,0),"N/A")</f>
        <v/>
      </c>
      <c r="D36" s="26">
        <f>B11</f>
        <v/>
      </c>
      <c r="E36" s="30">
        <f>IF(ISNUMBER(C36),IF(D36&gt;=C36,"YES","NO"),"NO")</f>
        <v/>
      </c>
      <c r="F36" s="28">
        <f>IF(ISNUMBER(C36),IF(C36&gt;0,(D36-C36)/C36,0),0)</f>
        <v/>
      </c>
    </row>
    <row r="37">
      <c r="A37" s="25">
        <f>A12</f>
        <v/>
      </c>
      <c r="B37" s="31">
        <f>A12-CONFIG!B4</f>
        <v/>
      </c>
      <c r="C37" s="26">
        <f>IF(B37&gt;0,ROUNDUP(CONFIG!B3/B37,0),"N/A")</f>
        <v/>
      </c>
      <c r="D37" s="26">
        <f>B12</f>
        <v/>
      </c>
      <c r="E37" s="30">
        <f>IF(ISNUMBER(C37),IF(D37&gt;=C37,"YES","NO"),"NO")</f>
        <v/>
      </c>
      <c r="F37" s="28">
        <f>IF(ISNUMBER(C37),IF(C37&gt;0,(D37-C37)/C37,0),0)</f>
        <v/>
      </c>
    </row>
    <row r="38">
      <c r="A38" s="25">
        <f>A13</f>
        <v/>
      </c>
      <c r="B38" s="31">
        <f>A13-CONFIG!B4</f>
        <v/>
      </c>
      <c r="C38" s="26">
        <f>IF(B38&gt;0,ROUNDUP(CONFIG!B3/B38,0),"N/A")</f>
        <v/>
      </c>
      <c r="D38" s="26">
        <f>B13</f>
        <v/>
      </c>
      <c r="E38" s="30">
        <f>IF(ISNUMBER(C38),IF(D38&gt;=C38,"YES","NO"),"NO")</f>
        <v/>
      </c>
      <c r="F38" s="28">
        <f>IF(ISNUMBER(C38),IF(C38&gt;0,(D38-C38)/C38,0),0)</f>
        <v/>
      </c>
    </row>
    <row r="39">
      <c r="A39" s="25">
        <f>A14</f>
        <v/>
      </c>
      <c r="B39" s="31">
        <f>A14-CONFIG!B4</f>
        <v/>
      </c>
      <c r="C39" s="26">
        <f>IF(B39&gt;0,ROUNDUP(CONFIG!B3/B39,0),"N/A")</f>
        <v/>
      </c>
      <c r="D39" s="26">
        <f>B14</f>
        <v/>
      </c>
      <c r="E39" s="30">
        <f>IF(ISNUMBER(C39),IF(D39&gt;=C39,"YES","NO"),"NO")</f>
        <v/>
      </c>
      <c r="F39" s="28">
        <f>IF(ISNUMBER(C39),IF(C39&gt;0,(D39-C39)/C39,0),0)</f>
        <v/>
      </c>
    </row>
    <row r="41" ht="28" customHeight="1">
      <c r="A41" s="17" t="inlineStr">
        <is>
          <t xml:space="preserve">  CUSTOMER LIFETIME VALUE</t>
        </is>
      </c>
      <c r="B41" s="18" t="n"/>
      <c r="C41" s="18" t="n"/>
      <c r="D41" s="18" t="n"/>
      <c r="E41" s="18" t="n"/>
      <c r="F41" s="18" t="n"/>
      <c r="G41" s="18" t="n"/>
      <c r="H41" s="18" t="n"/>
    </row>
    <row r="42" ht="32" customHeight="1">
      <c r="A42" s="21" t="inlineStr">
        <is>
          <t>Price</t>
        </is>
      </c>
      <c r="B42" s="21" t="inlineStr">
        <is>
          <t>Monthly Rev/Cust</t>
        </is>
      </c>
      <c r="C42" s="21" t="inlineStr">
        <is>
          <t>LTV</t>
        </is>
      </c>
      <c r="D42" s="21" t="inlineStr">
        <is>
          <t>LTV:CAC Ratio</t>
        </is>
      </c>
      <c r="E42" s="21" t="inlineStr">
        <is>
          <t>LTV Profit</t>
        </is>
      </c>
      <c r="F42" s="21" t="inlineStr">
        <is>
          <t>Rating</t>
        </is>
      </c>
      <c r="G42" s="21" t="inlineStr"/>
      <c r="H42" s="21" t="inlineStr"/>
    </row>
    <row r="43">
      <c r="A43" s="25">
        <f>A5</f>
        <v/>
      </c>
      <c r="B43" s="25">
        <f>A5</f>
        <v/>
      </c>
      <c r="C43" s="25">
        <f>B43*CONFIG!B9</f>
        <v/>
      </c>
      <c r="D43" s="32">
        <f>IF(CONFIG!B8&gt;0,C43/CONFIG!B8,0)</f>
        <v/>
      </c>
      <c r="E43" s="25">
        <f>(A5-CONFIG!B4)*CONFIG!B9-CONFIG!B8</f>
        <v/>
      </c>
      <c r="F43" s="30">
        <f>IF(D43&gt;=3,"GOOD",IF(D43&gt;=1,"OK","POOR"))</f>
        <v/>
      </c>
    </row>
    <row r="44">
      <c r="A44" s="25">
        <f>A6</f>
        <v/>
      </c>
      <c r="B44" s="25">
        <f>A6</f>
        <v/>
      </c>
      <c r="C44" s="25">
        <f>B44*CONFIG!B9</f>
        <v/>
      </c>
      <c r="D44" s="32">
        <f>IF(CONFIG!B8&gt;0,C44/CONFIG!B8,0)</f>
        <v/>
      </c>
      <c r="E44" s="25">
        <f>(A6-CONFIG!B4)*CONFIG!B9-CONFIG!B8</f>
        <v/>
      </c>
      <c r="F44" s="30">
        <f>IF(D44&gt;=3,"GOOD",IF(D44&gt;=1,"OK","POOR"))</f>
        <v/>
      </c>
    </row>
    <row r="45">
      <c r="A45" s="25">
        <f>A7</f>
        <v/>
      </c>
      <c r="B45" s="25">
        <f>A7</f>
        <v/>
      </c>
      <c r="C45" s="25">
        <f>B45*CONFIG!B9</f>
        <v/>
      </c>
      <c r="D45" s="32">
        <f>IF(CONFIG!B8&gt;0,C45/CONFIG!B8,0)</f>
        <v/>
      </c>
      <c r="E45" s="25">
        <f>(A7-CONFIG!B4)*CONFIG!B9-CONFIG!B8</f>
        <v/>
      </c>
      <c r="F45" s="30">
        <f>IF(D45&gt;=3,"GOOD",IF(D45&gt;=1,"OK","POOR"))</f>
        <v/>
      </c>
    </row>
    <row r="46">
      <c r="A46" s="25">
        <f>A8</f>
        <v/>
      </c>
      <c r="B46" s="25">
        <f>A8</f>
        <v/>
      </c>
      <c r="C46" s="25">
        <f>B46*CONFIG!B9</f>
        <v/>
      </c>
      <c r="D46" s="32">
        <f>IF(CONFIG!B8&gt;0,C46/CONFIG!B8,0)</f>
        <v/>
      </c>
      <c r="E46" s="25">
        <f>(A8-CONFIG!B4)*CONFIG!B9-CONFIG!B8</f>
        <v/>
      </c>
      <c r="F46" s="30">
        <f>IF(D46&gt;=3,"GOOD",IF(D46&gt;=1,"OK","POOR"))</f>
        <v/>
      </c>
    </row>
    <row r="47">
      <c r="A47" s="25">
        <f>A9</f>
        <v/>
      </c>
      <c r="B47" s="25">
        <f>A9</f>
        <v/>
      </c>
      <c r="C47" s="25">
        <f>B47*CONFIG!B9</f>
        <v/>
      </c>
      <c r="D47" s="32">
        <f>IF(CONFIG!B8&gt;0,C47/CONFIG!B8,0)</f>
        <v/>
      </c>
      <c r="E47" s="25">
        <f>(A9-CONFIG!B4)*CONFIG!B9-CONFIG!B8</f>
        <v/>
      </c>
      <c r="F47" s="30">
        <f>IF(D47&gt;=3,"GOOD",IF(D47&gt;=1,"OK","POOR"))</f>
        <v/>
      </c>
    </row>
    <row r="48">
      <c r="A48" s="25">
        <f>A10</f>
        <v/>
      </c>
      <c r="B48" s="25">
        <f>A10</f>
        <v/>
      </c>
      <c r="C48" s="25">
        <f>B48*CONFIG!B9</f>
        <v/>
      </c>
      <c r="D48" s="32">
        <f>IF(CONFIG!B8&gt;0,C48/CONFIG!B8,0)</f>
        <v/>
      </c>
      <c r="E48" s="25">
        <f>(A10-CONFIG!B4)*CONFIG!B9-CONFIG!B8</f>
        <v/>
      </c>
      <c r="F48" s="30">
        <f>IF(D48&gt;=3,"GOOD",IF(D48&gt;=1,"OK","POOR"))</f>
        <v/>
      </c>
    </row>
    <row r="49">
      <c r="A49" s="25">
        <f>A11</f>
        <v/>
      </c>
      <c r="B49" s="25">
        <f>A11</f>
        <v/>
      </c>
      <c r="C49" s="25">
        <f>B49*CONFIG!B9</f>
        <v/>
      </c>
      <c r="D49" s="32">
        <f>IF(CONFIG!B8&gt;0,C49/CONFIG!B8,0)</f>
        <v/>
      </c>
      <c r="E49" s="25">
        <f>(A11-CONFIG!B4)*CONFIG!B9-CONFIG!B8</f>
        <v/>
      </c>
      <c r="F49" s="30">
        <f>IF(D49&gt;=3,"GOOD",IF(D49&gt;=1,"OK","POOR"))</f>
        <v/>
      </c>
    </row>
    <row r="50">
      <c r="A50" s="25">
        <f>A12</f>
        <v/>
      </c>
      <c r="B50" s="25">
        <f>A12</f>
        <v/>
      </c>
      <c r="C50" s="25">
        <f>B50*CONFIG!B9</f>
        <v/>
      </c>
      <c r="D50" s="32">
        <f>IF(CONFIG!B8&gt;0,C50/CONFIG!B8,0)</f>
        <v/>
      </c>
      <c r="E50" s="25">
        <f>(A12-CONFIG!B4)*CONFIG!B9-CONFIG!B8</f>
        <v/>
      </c>
      <c r="F50" s="30">
        <f>IF(D50&gt;=3,"GOOD",IF(D50&gt;=1,"OK","POOR"))</f>
        <v/>
      </c>
    </row>
    <row r="51">
      <c r="A51" s="25">
        <f>A13</f>
        <v/>
      </c>
      <c r="B51" s="25">
        <f>A13</f>
        <v/>
      </c>
      <c r="C51" s="25">
        <f>B51*CONFIG!B9</f>
        <v/>
      </c>
      <c r="D51" s="32">
        <f>IF(CONFIG!B8&gt;0,C51/CONFIG!B8,0)</f>
        <v/>
      </c>
      <c r="E51" s="25">
        <f>(A13-CONFIG!B4)*CONFIG!B9-CONFIG!B8</f>
        <v/>
      </c>
      <c r="F51" s="30">
        <f>IF(D51&gt;=3,"GOOD",IF(D51&gt;=1,"OK","POOR"))</f>
        <v/>
      </c>
    </row>
    <row r="52">
      <c r="A52" s="25">
        <f>A14</f>
        <v/>
      </c>
      <c r="B52" s="25">
        <f>A14</f>
        <v/>
      </c>
      <c r="C52" s="25">
        <f>B52*CONFIG!B9</f>
        <v/>
      </c>
      <c r="D52" s="32">
        <f>IF(CONFIG!B8&gt;0,C52/CONFIG!B8,0)</f>
        <v/>
      </c>
      <c r="E52" s="25">
        <f>(A14-CONFIG!B4)*CONFIG!B9-CONFIG!B8</f>
        <v/>
      </c>
      <c r="F52" s="30">
        <f>IF(D52&gt;=3,"GOOD",IF(D52&gt;=1,"OK","POOR"))</f>
        <v/>
      </c>
    </row>
    <row r="54" ht="28" customHeight="1">
      <c r="A54" s="33" t="inlineStr">
        <is>
          <t xml:space="preserve">  SUMMARY METRICS</t>
        </is>
      </c>
      <c r="B54" s="34" t="n"/>
      <c r="C54" s="34" t="n"/>
      <c r="D54" s="34" t="n"/>
      <c r="E54" s="34" t="n"/>
      <c r="F54" s="34" t="n"/>
      <c r="G54" s="34" t="n"/>
      <c r="H54" s="34" t="n"/>
    </row>
    <row r="55" ht="28" customHeight="1">
      <c r="A55" s="35" t="inlineStr">
        <is>
          <t>Max Revenue</t>
        </is>
      </c>
      <c r="B55" s="27">
        <f>MAX(C5:C14)</f>
        <v/>
      </c>
    </row>
    <row r="56" ht="28" customHeight="1">
      <c r="A56" s="35" t="inlineStr">
        <is>
          <t>Revenue-Maximizing Price</t>
        </is>
      </c>
      <c r="B56" s="27">
        <f>INDEX(A5:A14,MATCH(MAX(C5:C14),C5:C14,0))</f>
        <v/>
      </c>
    </row>
    <row r="57" ht="28" customHeight="1">
      <c r="A57" s="35" t="inlineStr">
        <is>
          <t>Max Profit</t>
        </is>
      </c>
      <c r="B57" s="27">
        <f>MAX(G5:G14)</f>
        <v/>
      </c>
    </row>
    <row r="58" ht="28" customHeight="1">
      <c r="A58" s="35" t="inlineStr">
        <is>
          <t>Profit-Maximizing Price (Optimal)</t>
        </is>
      </c>
      <c r="B58" s="27">
        <f>INDEX(A5:A14,MATCH(MAX(G5:G14),G5:G14,0))</f>
        <v/>
      </c>
    </row>
    <row r="59" ht="28" customHeight="1">
      <c r="A59" s="35" t="inlineStr">
        <is>
          <t>Volume at Optimal Price</t>
        </is>
      </c>
      <c r="B59" s="36">
        <f>INDEX(B5:B14,MATCH(MAX(G5:G14),G5:G14,0))</f>
        <v/>
      </c>
    </row>
    <row r="60" ht="28" customHeight="1">
      <c r="A60" s="35" t="inlineStr">
        <is>
          <t>Margin at Optimal Price</t>
        </is>
      </c>
      <c r="B60" s="37">
        <f>INDEX(H5:H14,MATCH(MAX(G5:G14),G5:G14,0))</f>
        <v/>
      </c>
    </row>
    <row r="61" ht="28" customHeight="1">
      <c r="A61" s="35" t="inlineStr">
        <is>
          <t>Avg Demand Elasticity</t>
        </is>
      </c>
      <c r="B61" s="29">
        <f>AVERAGE(E18:E26)</f>
        <v/>
      </c>
    </row>
    <row r="62" ht="28" customHeight="1">
      <c r="A62" s="35" t="inlineStr">
        <is>
          <t>Price Range</t>
        </is>
      </c>
      <c r="B62" s="38">
        <f>TEXT(MIN(A5:A14),"$#,##0")&amp;" - "&amp;TEXT(MAX(A5:A14),"$#,##0")</f>
        <v/>
      </c>
    </row>
    <row r="63" ht="28" customHeight="1">
      <c r="A63" s="35" t="inlineStr">
        <is>
          <t>After-Tax Optimal Profit</t>
        </is>
      </c>
      <c r="B63" s="27">
        <f>IF(B57&gt;0,B57*(1-CONFIG!B7),B57)</f>
        <v/>
      </c>
    </row>
    <row r="64" ht="28" customHeight="1">
      <c r="A64" s="35" t="inlineStr">
        <is>
          <t>Meets Target Margin?</t>
        </is>
      </c>
      <c r="B64" s="38">
        <f>IF(B60&gt;=CONFIG!B5,"YES","NO")</f>
        <v/>
      </c>
    </row>
    <row r="65" ht="28" customHeight="1">
      <c r="A65" s="35" t="inlineStr">
        <is>
          <t>Best LTV Price</t>
        </is>
      </c>
      <c r="B65" s="27">
        <f>INDEX(A43:A52,MATCH(MAX(E43:E52),E43:E52,0))</f>
        <v/>
      </c>
    </row>
  </sheetData>
  <mergeCells count="6">
    <mergeCell ref="A3:H3"/>
    <mergeCell ref="A16:H16"/>
    <mergeCell ref="A54:H54"/>
    <mergeCell ref="A28:H28"/>
    <mergeCell ref="A41:H41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4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9" t="inlineStr">
        <is>
          <t>PRICING SENSITIVITY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7" t="inlineStr">
        <is>
          <t xml:space="preserve">  OPTIMAL PRICING</t>
        </is>
      </c>
      <c r="B4" s="18" t="n"/>
      <c r="C4" s="18" t="n"/>
      <c r="D4" s="18" t="n"/>
      <c r="E4" s="18" t="n"/>
    </row>
    <row r="5" ht="32" customHeight="1">
      <c r="A5" s="19" t="inlineStr">
        <is>
          <t>Optimal Price (max profit)</t>
        </is>
      </c>
      <c r="B5" s="40">
        <f>LOGIC!B58</f>
        <v/>
      </c>
    </row>
    <row r="6" ht="32" customHeight="1">
      <c r="A6" s="19" t="inlineStr">
        <is>
          <t>Max Monthly Profit</t>
        </is>
      </c>
      <c r="B6" s="41">
        <f>LOGIC!B57</f>
        <v/>
      </c>
    </row>
    <row r="7" ht="32" customHeight="1">
      <c r="A7" s="19" t="inlineStr">
        <is>
          <t>After-Tax Profit</t>
        </is>
      </c>
      <c r="B7" s="41">
        <f>LOGIC!B63</f>
        <v/>
      </c>
    </row>
    <row r="8" ht="32" customHeight="1">
      <c r="A8" s="19" t="inlineStr">
        <is>
          <t>Volume at Optimal Price</t>
        </is>
      </c>
      <c r="B8" s="42">
        <f>LOGIC!B59</f>
        <v/>
      </c>
    </row>
    <row r="9" ht="32" customHeight="1">
      <c r="A9" s="19" t="inlineStr">
        <is>
          <t>Margin at Optimal Price</t>
        </is>
      </c>
      <c r="B9" s="43">
        <f>LOGIC!B60</f>
        <v/>
      </c>
    </row>
    <row r="10" ht="32" customHeight="1">
      <c r="A10" s="19" t="inlineStr">
        <is>
          <t>Meets Target Margin?</t>
        </is>
      </c>
      <c r="B10" s="44">
        <f>LOGIC!B64</f>
        <v/>
      </c>
    </row>
    <row r="12" ht="28" customHeight="1">
      <c r="A12" s="45" t="inlineStr">
        <is>
          <t xml:space="preserve">  REVENUE ANALYSIS</t>
        </is>
      </c>
      <c r="B12" s="46" t="n"/>
      <c r="C12" s="46" t="n"/>
      <c r="D12" s="46" t="n"/>
      <c r="E12" s="46" t="n"/>
    </row>
    <row r="13" ht="32" customHeight="1">
      <c r="A13" s="19" t="inlineStr">
        <is>
          <t>Revenue-Maximizing Price</t>
        </is>
      </c>
      <c r="B13" s="41">
        <f>LOGIC!B56</f>
        <v/>
      </c>
    </row>
    <row r="14" ht="32" customHeight="1">
      <c r="A14" s="19" t="inlineStr">
        <is>
          <t>Maximum Revenue</t>
        </is>
      </c>
      <c r="B14" s="41">
        <f>LOGIC!B55</f>
        <v/>
      </c>
    </row>
    <row r="15" ht="32" customHeight="1">
      <c r="A15" s="19" t="inlineStr">
        <is>
          <t>Avg Demand Elasticity</t>
        </is>
      </c>
      <c r="B15" s="47">
        <f>LOGIC!B61</f>
        <v/>
      </c>
    </row>
    <row r="16" ht="32" customHeight="1">
      <c r="A16" s="19" t="inlineStr">
        <is>
          <t>Price Range</t>
        </is>
      </c>
      <c r="B16" s="44">
        <f>LOGIC!B62</f>
        <v/>
      </c>
    </row>
    <row r="17" ht="32" customHeight="1">
      <c r="A17" s="19" t="inlineStr">
        <is>
          <t>Best LTV Price</t>
        </is>
      </c>
      <c r="B17" s="41">
        <f>LOGIC!B65</f>
        <v/>
      </c>
    </row>
    <row r="19" ht="28" customHeight="1">
      <c r="A19" s="33" t="inlineStr">
        <is>
          <t xml:space="preserve">  PRICING TABLE</t>
        </is>
      </c>
      <c r="B19" s="34" t="n"/>
      <c r="C19" s="34" t="n"/>
      <c r="D19" s="34" t="n"/>
      <c r="E19" s="34" t="n"/>
    </row>
    <row r="20" ht="32" customHeight="1">
      <c r="A20" s="21" t="inlineStr">
        <is>
          <t>Price</t>
        </is>
      </c>
      <c r="B20" s="21" t="inlineStr">
        <is>
          <t>Volume</t>
        </is>
      </c>
      <c r="C20" s="21" t="inlineStr">
        <is>
          <t>Revenue</t>
        </is>
      </c>
      <c r="D20" s="21" t="inlineStr">
        <is>
          <t>Profit</t>
        </is>
      </c>
      <c r="E20" s="21" t="inlineStr">
        <is>
          <t>Margin</t>
        </is>
      </c>
    </row>
    <row r="21">
      <c r="A21" s="48">
        <f>LOGIC!A5</f>
        <v/>
      </c>
      <c r="B21" s="49">
        <f>LOGIC!B5</f>
        <v/>
      </c>
      <c r="C21" s="50">
        <f>LOGIC!C5</f>
        <v/>
      </c>
      <c r="D21" s="51">
        <f>LOGIC!G5</f>
        <v/>
      </c>
      <c r="E21" s="52">
        <f>LOGIC!H5</f>
        <v/>
      </c>
    </row>
    <row r="22">
      <c r="A22" s="48">
        <f>LOGIC!A6</f>
        <v/>
      </c>
      <c r="B22" s="49">
        <f>LOGIC!B6</f>
        <v/>
      </c>
      <c r="C22" s="50">
        <f>LOGIC!C6</f>
        <v/>
      </c>
      <c r="D22" s="51">
        <f>LOGIC!G6</f>
        <v/>
      </c>
      <c r="E22" s="52">
        <f>LOGIC!H6</f>
        <v/>
      </c>
    </row>
    <row r="23">
      <c r="A23" s="48">
        <f>LOGIC!A7</f>
        <v/>
      </c>
      <c r="B23" s="49">
        <f>LOGIC!B7</f>
        <v/>
      </c>
      <c r="C23" s="50">
        <f>LOGIC!C7</f>
        <v/>
      </c>
      <c r="D23" s="51">
        <f>LOGIC!G7</f>
        <v/>
      </c>
      <c r="E23" s="52">
        <f>LOGIC!H7</f>
        <v/>
      </c>
    </row>
    <row r="24">
      <c r="A24" s="48">
        <f>LOGIC!A8</f>
        <v/>
      </c>
      <c r="B24" s="49">
        <f>LOGIC!B8</f>
        <v/>
      </c>
      <c r="C24" s="50">
        <f>LOGIC!C8</f>
        <v/>
      </c>
      <c r="D24" s="51">
        <f>LOGIC!G8</f>
        <v/>
      </c>
      <c r="E24" s="52">
        <f>LOGIC!H8</f>
        <v/>
      </c>
    </row>
    <row r="25">
      <c r="A25" s="48">
        <f>LOGIC!A9</f>
        <v/>
      </c>
      <c r="B25" s="49">
        <f>LOGIC!B9</f>
        <v/>
      </c>
      <c r="C25" s="50">
        <f>LOGIC!C9</f>
        <v/>
      </c>
      <c r="D25" s="51">
        <f>LOGIC!G9</f>
        <v/>
      </c>
      <c r="E25" s="52">
        <f>LOGIC!H9</f>
        <v/>
      </c>
    </row>
    <row r="26">
      <c r="A26" s="48">
        <f>LOGIC!A10</f>
        <v/>
      </c>
      <c r="B26" s="49">
        <f>LOGIC!B10</f>
        <v/>
      </c>
      <c r="C26" s="50">
        <f>LOGIC!C10</f>
        <v/>
      </c>
      <c r="D26" s="51">
        <f>LOGIC!G10</f>
        <v/>
      </c>
      <c r="E26" s="52">
        <f>LOGIC!H10</f>
        <v/>
      </c>
    </row>
    <row r="27">
      <c r="A27" s="48">
        <f>LOGIC!A11</f>
        <v/>
      </c>
      <c r="B27" s="49">
        <f>LOGIC!B11</f>
        <v/>
      </c>
      <c r="C27" s="50">
        <f>LOGIC!C11</f>
        <v/>
      </c>
      <c r="D27" s="51">
        <f>LOGIC!G11</f>
        <v/>
      </c>
      <c r="E27" s="52">
        <f>LOGIC!H11</f>
        <v/>
      </c>
    </row>
    <row r="28">
      <c r="A28" s="48">
        <f>LOGIC!A12</f>
        <v/>
      </c>
      <c r="B28" s="49">
        <f>LOGIC!B12</f>
        <v/>
      </c>
      <c r="C28" s="50">
        <f>LOGIC!C12</f>
        <v/>
      </c>
      <c r="D28" s="51">
        <f>LOGIC!G12</f>
        <v/>
      </c>
      <c r="E28" s="52">
        <f>LOGIC!H12</f>
        <v/>
      </c>
    </row>
    <row r="29">
      <c r="A29" s="48">
        <f>LOGIC!A13</f>
        <v/>
      </c>
      <c r="B29" s="49">
        <f>LOGIC!B13</f>
        <v/>
      </c>
      <c r="C29" s="50">
        <f>LOGIC!C13</f>
        <v/>
      </c>
      <c r="D29" s="51">
        <f>LOGIC!G13</f>
        <v/>
      </c>
      <c r="E29" s="52">
        <f>LOGIC!H13</f>
        <v/>
      </c>
    </row>
    <row r="30">
      <c r="A30" s="48">
        <f>LOGIC!A14</f>
        <v/>
      </c>
      <c r="B30" s="49">
        <f>LOGIC!B14</f>
        <v/>
      </c>
      <c r="C30" s="50">
        <f>LOGIC!C14</f>
        <v/>
      </c>
      <c r="D30" s="51">
        <f>LOGIC!G14</f>
        <v/>
      </c>
      <c r="E30" s="52">
        <f>LOGIC!H14</f>
        <v/>
      </c>
    </row>
    <row r="32" ht="28" customHeight="1">
      <c r="A32" s="23" t="inlineStr">
        <is>
          <t xml:space="preserve">  DEMAND ELASTICITY</t>
        </is>
      </c>
      <c r="B32" s="24" t="n"/>
      <c r="C32" s="24" t="n"/>
      <c r="D32" s="24" t="n"/>
      <c r="E32" s="24" t="n"/>
    </row>
    <row r="33" ht="32" customHeight="1">
      <c r="A33" s="21" t="inlineStr">
        <is>
          <t>Price Range</t>
        </is>
      </c>
      <c r="B33" s="21" t="inlineStr">
        <is>
          <t>Vol Change</t>
        </is>
      </c>
      <c r="C33" s="21" t="inlineStr">
        <is>
          <t>Elasticity</t>
        </is>
      </c>
      <c r="D33" s="21" t="inlineStr">
        <is>
          <t>Type</t>
        </is>
      </c>
      <c r="E33" s="21" t="inlineStr"/>
    </row>
    <row r="34">
      <c r="A34" s="19">
        <f>TEXT(LOGIC!A18,"$#,##0")&amp;" -&gt; "&amp;TEXT(LOGIC!B18,"$#,##0")</f>
        <v/>
      </c>
      <c r="B34" s="52">
        <f>LOGIC!D18</f>
        <v/>
      </c>
      <c r="C34" s="53">
        <f>LOGIC!E18</f>
        <v/>
      </c>
      <c r="D34" s="54">
        <f>LOGIC!F18</f>
        <v/>
      </c>
    </row>
    <row r="35">
      <c r="A35" s="19">
        <f>TEXT(LOGIC!A19,"$#,##0")&amp;" -&gt; "&amp;TEXT(LOGIC!B19,"$#,##0")</f>
        <v/>
      </c>
      <c r="B35" s="52">
        <f>LOGIC!D19</f>
        <v/>
      </c>
      <c r="C35" s="53">
        <f>LOGIC!E19</f>
        <v/>
      </c>
      <c r="D35" s="54">
        <f>LOGIC!F19</f>
        <v/>
      </c>
    </row>
    <row r="36">
      <c r="A36" s="19">
        <f>TEXT(LOGIC!A20,"$#,##0")&amp;" -&gt; "&amp;TEXT(LOGIC!B20,"$#,##0")</f>
        <v/>
      </c>
      <c r="B36" s="52">
        <f>LOGIC!D20</f>
        <v/>
      </c>
      <c r="C36" s="53">
        <f>LOGIC!E20</f>
        <v/>
      </c>
      <c r="D36" s="54">
        <f>LOGIC!F20</f>
        <v/>
      </c>
    </row>
    <row r="37">
      <c r="A37" s="19">
        <f>TEXT(LOGIC!A21,"$#,##0")&amp;" -&gt; "&amp;TEXT(LOGIC!B21,"$#,##0")</f>
        <v/>
      </c>
      <c r="B37" s="52">
        <f>LOGIC!D21</f>
        <v/>
      </c>
      <c r="C37" s="53">
        <f>LOGIC!E21</f>
        <v/>
      </c>
      <c r="D37" s="54">
        <f>LOGIC!F21</f>
        <v/>
      </c>
    </row>
    <row r="38">
      <c r="A38" s="19">
        <f>TEXT(LOGIC!A22,"$#,##0")&amp;" -&gt; "&amp;TEXT(LOGIC!B22,"$#,##0")</f>
        <v/>
      </c>
      <c r="B38" s="52">
        <f>LOGIC!D22</f>
        <v/>
      </c>
      <c r="C38" s="53">
        <f>LOGIC!E22</f>
        <v/>
      </c>
      <c r="D38" s="54">
        <f>LOGIC!F22</f>
        <v/>
      </c>
    </row>
    <row r="39">
      <c r="A39" s="19">
        <f>TEXT(LOGIC!A23,"$#,##0")&amp;" -&gt; "&amp;TEXT(LOGIC!B23,"$#,##0")</f>
        <v/>
      </c>
      <c r="B39" s="52">
        <f>LOGIC!D23</f>
        <v/>
      </c>
      <c r="C39" s="53">
        <f>LOGIC!E23</f>
        <v/>
      </c>
      <c r="D39" s="54">
        <f>LOGIC!F23</f>
        <v/>
      </c>
    </row>
    <row r="40">
      <c r="A40" s="19">
        <f>TEXT(LOGIC!A24,"$#,##0")&amp;" -&gt; "&amp;TEXT(LOGIC!B24,"$#,##0")</f>
        <v/>
      </c>
      <c r="B40" s="52">
        <f>LOGIC!D24</f>
        <v/>
      </c>
      <c r="C40" s="53">
        <f>LOGIC!E24</f>
        <v/>
      </c>
      <c r="D40" s="54">
        <f>LOGIC!F24</f>
        <v/>
      </c>
    </row>
    <row r="41">
      <c r="A41" s="19">
        <f>TEXT(LOGIC!A25,"$#,##0")&amp;" -&gt; "&amp;TEXT(LOGIC!B25,"$#,##0")</f>
        <v/>
      </c>
      <c r="B41" s="52">
        <f>LOGIC!D25</f>
        <v/>
      </c>
      <c r="C41" s="53">
        <f>LOGIC!E25</f>
        <v/>
      </c>
      <c r="D41" s="54">
        <f>LOGIC!F25</f>
        <v/>
      </c>
    </row>
    <row r="42">
      <c r="A42" s="19">
        <f>TEXT(LOGIC!A26,"$#,##0")&amp;" -&gt; "&amp;TEXT(LOGIC!B26,"$#,##0")</f>
        <v/>
      </c>
      <c r="B42" s="52">
        <f>LOGIC!D26</f>
        <v/>
      </c>
      <c r="C42" s="53">
        <f>LOGIC!E26</f>
        <v/>
      </c>
      <c r="D42" s="54">
        <f>LOGIC!F26</f>
        <v/>
      </c>
    </row>
    <row r="44" ht="24" customHeight="1">
      <c r="A44" s="55" t="inlineStr">
        <is>
          <t>RangeLead.com  |  Premium B2B Lead Data  |  Free Download — rangelead.com/free-tools</t>
        </is>
      </c>
    </row>
  </sheetData>
  <mergeCells count="7">
    <mergeCell ref="A12:E12"/>
    <mergeCell ref="A4:E4"/>
    <mergeCell ref="A2:E2"/>
    <mergeCell ref="A19:E19"/>
    <mergeCell ref="A1:E1"/>
    <mergeCell ref="A32:E32"/>
    <mergeCell ref="A44:E44"/>
  </mergeCells>
  <conditionalFormatting sqref="B10">
    <cfRule type="cellIs" priority="1" operator="equal" dxfId="0">
      <formula>"YES"</formula>
    </cfRule>
    <cfRule type="cellIs" priority="2" operator="equal" dxfId="1">
      <formula>"NO"</formula>
    </cfRule>
  </conditionalFormatting>
  <conditionalFormatting sqref="D21:D30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E21:E30">
    <cfRule type="cellIs" priority="5" operator="greaterThanOrEqual" dxfId="0">
      <formula>0.3</formula>
    </cfRule>
    <cfRule type="cellIs" priority="6" operator="between" dxfId="2">
      <formula>0.1</formula>
      <formula>0.299</formula>
    </cfRule>
    <cfRule type="cellIs" priority="7" operator="lessThan" dxfId="1">
      <formula>0.1</formula>
    </cfRule>
  </conditionalFormatting>
  <conditionalFormatting sqref="D34:D42">
    <cfRule type="cellIs" priority="8" operator="equal" dxfId="1">
      <formula>"ELASTIC"</formula>
    </cfRule>
    <cfRule type="cellIs" priority="9" operator="equal" dxfId="2">
      <formula>"UNIT ELASTIC"</formula>
    </cfRule>
    <cfRule type="cellIs" priority="10" operator="equal" dxfId="0">
      <formula>"INELASTIC"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