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"/>
    <numFmt numFmtId="165" formatCode="0.0%"/>
    <numFmt numFmtId="166" formatCode="0 &quot;months&quot;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6"/>
    </font>
    <font>
      <name val="Aptos"/>
      <b val="1"/>
      <color rgb="000F1B2D"/>
      <sz val="13"/>
    </font>
  </fonts>
  <fills count="14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FFF"/>
        <bgColor rgb="00FFFFFF"/>
      </patternFill>
    </fill>
    <fill>
      <patternFill patternType="solid">
        <fgColor rgb="00FFFDE7"/>
        <bgColor rgb="00FFFDE7"/>
      </patternFill>
    </fill>
    <fill>
      <patternFill patternType="solid">
        <fgColor rgb="00D97706"/>
        <bgColor rgb="00D97706"/>
      </patternFill>
    </fill>
    <fill>
      <patternFill patternType="solid">
        <fgColor rgb="00DC2626"/>
        <bgColor rgb="00DC2626"/>
      </patternFill>
    </fill>
    <fill>
      <patternFill patternType="solid">
        <fgColor rgb="00F1F5F9"/>
        <bgColor rgb="00F1F5F9"/>
      </patternFill>
    </fill>
    <fill>
      <patternFill patternType="solid">
        <fgColor rgb="00F0F9FF"/>
        <bgColor rgb="00F0F9FF"/>
      </patternFill>
    </fill>
    <fill>
      <patternFill patternType="solid">
        <fgColor rgb="000891B2"/>
        <bgColor rgb="000891B2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4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164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9" fontId="7" fillId="5" borderId="1" applyAlignment="1" pivotButton="0" quotePrefix="0" xfId="0">
      <alignment horizontal="center" vertical="center"/>
    </xf>
    <xf numFmtId="165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6" fillId="7" borderId="1" applyAlignment="1" pivotButton="0" quotePrefix="0" xfId="0">
      <alignment horizontal="left" vertical="center"/>
    </xf>
    <xf numFmtId="164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165" fontId="7" fillId="8" borderId="1" applyAlignment="1" pivotButton="0" quotePrefix="0" xfId="0">
      <alignment horizontal="center" vertical="center"/>
    </xf>
    <xf numFmtId="0" fontId="5" fillId="10" borderId="1" applyAlignment="1" pivotButton="0" quotePrefix="0" xfId="0">
      <alignment horizontal="left" vertical="center"/>
    </xf>
    <xf numFmtId="0" fontId="0" fillId="10" borderId="1" pivotButton="0" quotePrefix="0" xfId="0"/>
    <xf numFmtId="0" fontId="9" fillId="3" borderId="1" applyAlignment="1" pivotButton="0" quotePrefix="0" xfId="0">
      <alignment horizontal="center" vertical="center"/>
    </xf>
    <xf numFmtId="0" fontId="6" fillId="11" borderId="1" applyAlignment="1" pivotButton="0" quotePrefix="0" xfId="0">
      <alignment horizontal="left" vertical="center"/>
    </xf>
    <xf numFmtId="164" fontId="7" fillId="11" borderId="1" applyAlignment="1" pivotButton="0" quotePrefix="0" xfId="0">
      <alignment horizontal="center" vertical="center"/>
    </xf>
    <xf numFmtId="164" fontId="10" fillId="11" borderId="1" applyAlignment="1" pivotButton="0" quotePrefix="0" xfId="0">
      <alignment horizontal="center" vertical="center"/>
    </xf>
    <xf numFmtId="0" fontId="7" fillId="11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10" fillId="11" borderId="1" applyAlignment="1" pivotButton="0" quotePrefix="0" xfId="0">
      <alignment horizontal="center" vertical="center"/>
    </xf>
    <xf numFmtId="165" fontId="10" fillId="11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165" fontId="12" fillId="12" borderId="1" applyAlignment="1" pivotButton="0" quotePrefix="0" xfId="0">
      <alignment horizontal="center" vertical="center"/>
    </xf>
    <xf numFmtId="0" fontId="13" fillId="12" borderId="1" applyAlignment="1" pivotButton="0" quotePrefix="0" xfId="0">
      <alignment horizontal="center" vertical="center"/>
    </xf>
    <xf numFmtId="165" fontId="13" fillId="12" borderId="1" applyAlignment="1" pivotButton="0" quotePrefix="0" xfId="0">
      <alignment horizontal="center" vertical="center"/>
    </xf>
    <xf numFmtId="164" fontId="13" fillId="12" borderId="1" applyAlignment="1" pivotButton="0" quotePrefix="0" xfId="0">
      <alignment horizontal="center" vertical="center"/>
    </xf>
    <xf numFmtId="0" fontId="5" fillId="13" borderId="1" applyAlignment="1" pivotButton="0" quotePrefix="0" xfId="0">
      <alignment horizontal="left" vertical="center"/>
    </xf>
    <xf numFmtId="0" fontId="0" fillId="13" borderId="1" pivotButton="0" quotePrefix="0" xfId="0"/>
    <xf numFmtId="0" fontId="9" fillId="3" borderId="1" applyAlignment="1" pivotButton="0" quotePrefix="0" xfId="0">
      <alignment horizontal="center" vertical="center" wrapText="1"/>
    </xf>
    <xf numFmtId="164" fontId="7" fillId="7" borderId="1" applyAlignment="1" pivotButton="0" quotePrefix="0" xfId="0">
      <alignment horizontal="center" vertical="center"/>
    </xf>
    <xf numFmtId="1" fontId="10" fillId="7" borderId="1" applyAlignment="1" pivotButton="0" quotePrefix="0" xfId="0">
      <alignment horizontal="center" vertical="center"/>
    </xf>
    <xf numFmtId="166" fontId="7" fillId="7" borderId="1" applyAlignment="1" pivotButton="0" quotePrefix="0" xfId="0">
      <alignment horizontal="center" vertical="center"/>
    </xf>
    <xf numFmtId="1" fontId="13" fillId="12" borderId="1" applyAlignment="1" pivotButton="0" quotePrefix="0" xfId="0">
      <alignment horizontal="center" vertical="center"/>
    </xf>
    <xf numFmtId="0" fontId="6" fillId="7" borderId="1" applyAlignment="1" pivotButton="0" quotePrefix="0" xfId="0">
      <alignment horizontal="center" vertical="center"/>
    </xf>
    <xf numFmtId="164" fontId="10" fillId="7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30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CASH SHORTAGE PROBABILITY MODEL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Model the probability of cash shortages over the next 12 months under best, expected, and worst case revenue scenarios. Determine buffer requirements and identify risk trigger points.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Current cash balance</t>
        </is>
      </c>
    </row>
    <row r="9" ht="22" customHeight="1">
      <c r="A9" s="6" t="inlineStr">
        <is>
          <t xml:space="preserve">  • Monthly revenue: minimum, expected, and maximum</t>
        </is>
      </c>
    </row>
    <row r="10" ht="22" customHeight="1">
      <c r="A10" s="6" t="inlineStr">
        <is>
          <t xml:space="preserve">  • Fixed monthly expenses</t>
        </is>
      </c>
    </row>
    <row r="11" ht="22" customHeight="1">
      <c r="A11" s="6" t="inlineStr">
        <is>
          <t xml:space="preserve">  • Variable expenses (% of revenue)</t>
        </is>
      </c>
    </row>
    <row r="12" ht="22" customHeight="1">
      <c r="A12" s="6" t="inlineStr">
        <is>
          <t xml:space="preserve">  • Planned capital expenditures by month</t>
        </is>
      </c>
    </row>
    <row r="14">
      <c r="A14" s="5" t="inlineStr">
        <is>
          <t>OUTPUTS (OUTPUT sheet)</t>
        </is>
      </c>
    </row>
    <row r="15" ht="22" customHeight="1">
      <c r="A15" s="6" t="inlineStr">
        <is>
          <t xml:space="preserve">  • Cash balance projection under 3 scenarios</t>
        </is>
      </c>
    </row>
    <row r="16" ht="22" customHeight="1">
      <c r="A16" s="6" t="inlineStr">
        <is>
          <t xml:space="preserve">  • Probability of shortage by month</t>
        </is>
      </c>
    </row>
    <row r="17" ht="22" customHeight="1">
      <c r="A17" s="6" t="inlineStr">
        <is>
          <t xml:space="preserve">  • Buffer needed for each scenario</t>
        </is>
      </c>
    </row>
    <row r="18" ht="22" customHeight="1">
      <c r="A18" s="6" t="inlineStr">
        <is>
          <t xml:space="preserve">  • Risk trigger thresholds</t>
        </is>
      </c>
    </row>
    <row r="19" ht="22" customHeight="1">
      <c r="A19" s="6" t="inlineStr">
        <is>
          <t xml:space="preserve">  • Months of runway under each scenario</t>
        </is>
      </c>
    </row>
    <row r="20" ht="22" customHeight="1">
      <c r="A20" s="6" t="inlineStr">
        <is>
          <t xml:space="preserve">  • First month of potential shortage</t>
        </is>
      </c>
    </row>
    <row r="22">
      <c r="A22" s="5" t="inlineStr">
        <is>
          <t>DO NOT EDIT</t>
        </is>
      </c>
    </row>
    <row r="23" ht="22" customHeight="1">
      <c r="A23" s="6" t="inlineStr">
        <is>
          <t xml:space="preserve">  • LOGIC sheet — contains all calculations</t>
        </is>
      </c>
    </row>
    <row r="24" ht="22" customHeight="1">
      <c r="A24" s="6" t="inlineStr">
        <is>
          <t xml:space="preserve">  • OUTPUT sheet — displays results from LOGIC</t>
        </is>
      </c>
    </row>
    <row r="25" ht="22" customHeight="1">
      <c r="A25" s="6" t="inlineStr">
        <is>
          <t xml:space="preserve">  • CONFIG sheet — contains constants and rates</t>
        </is>
      </c>
    </row>
    <row r="27">
      <c r="A27" s="5" t="inlineStr">
        <is>
          <t>HOW TO USE</t>
        </is>
      </c>
    </row>
    <row r="28" ht="22" customHeight="1">
      <c r="A28" s="6" t="inlineStr">
        <is>
          <t xml:space="preserve">  • Go to the INPUT sheet and fill in the yellow-highlighted cells</t>
        </is>
      </c>
    </row>
    <row r="29" ht="22" customHeight="1">
      <c r="A29" s="6" t="inlineStr">
        <is>
          <t xml:space="preserve">  • Results auto-calculate instantly on the OUTPUT sheet</t>
        </is>
      </c>
    </row>
    <row r="30" ht="22" customHeight="1">
      <c r="A30" s="6" t="inlineStr">
        <is>
          <t xml:space="preserve">  • Adjust CONFIG values only if you understand the assumptions</t>
        </is>
      </c>
    </row>
  </sheetData>
  <mergeCells count="20">
    <mergeCell ref="A24:B24"/>
    <mergeCell ref="A30:B30"/>
    <mergeCell ref="A15:B15"/>
    <mergeCell ref="A11:B11"/>
    <mergeCell ref="A1:B1"/>
    <mergeCell ref="A16:B16"/>
    <mergeCell ref="A25:B25"/>
    <mergeCell ref="A18:B18"/>
    <mergeCell ref="A12:B12"/>
    <mergeCell ref="A2:B2"/>
    <mergeCell ref="A5:B5"/>
    <mergeCell ref="A23:B23"/>
    <mergeCell ref="A17:B17"/>
    <mergeCell ref="A8:B8"/>
    <mergeCell ref="A20:B20"/>
    <mergeCell ref="A29:B29"/>
    <mergeCell ref="A19:B19"/>
    <mergeCell ref="A10:B10"/>
    <mergeCell ref="A28:B28"/>
    <mergeCell ref="A9:B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10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Model Parameters</t>
        </is>
      </c>
      <c r="B1" s="8" t="n"/>
      <c r="C1" s="8" t="n"/>
    </row>
    <row r="3" ht="26" customHeight="1">
      <c r="A3" s="9" t="inlineStr">
        <is>
          <t>Minimum Cash Buffer</t>
        </is>
      </c>
      <c r="B3" s="10" t="n">
        <v>25000</v>
      </c>
      <c r="C3" s="11" t="inlineStr">
        <is>
          <t>Desired minimum cash on hand</t>
        </is>
      </c>
    </row>
    <row r="4" ht="26" customHeight="1">
      <c r="A4" s="9" t="inlineStr">
        <is>
          <t>Critical Cash Level</t>
        </is>
      </c>
      <c r="B4" s="10" t="n">
        <v>10000</v>
      </c>
      <c r="C4" s="11" t="inlineStr">
        <is>
          <t>Emergency-only threshold</t>
        </is>
      </c>
    </row>
    <row r="5" ht="26" customHeight="1">
      <c r="A5" s="9" t="inlineStr">
        <is>
          <t>Best Case Probability</t>
        </is>
      </c>
      <c r="B5" s="12" t="n">
        <v>0.2</v>
      </c>
      <c r="C5" s="11" t="inlineStr">
        <is>
          <t>Likelihood of best case</t>
        </is>
      </c>
    </row>
    <row r="6" ht="26" customHeight="1">
      <c r="A6" s="9" t="inlineStr">
        <is>
          <t>Expected Case Probability</t>
        </is>
      </c>
      <c r="B6" s="12" t="n">
        <v>0.6</v>
      </c>
      <c r="C6" s="11" t="inlineStr">
        <is>
          <t>Likelihood of expected case</t>
        </is>
      </c>
    </row>
    <row r="7" ht="26" customHeight="1">
      <c r="A7" s="9" t="inlineStr">
        <is>
          <t>Worst Case Probability</t>
        </is>
      </c>
      <c r="B7" s="12" t="n">
        <v>0.2</v>
      </c>
      <c r="C7" s="11" t="inlineStr">
        <is>
          <t>Likelihood of worst case</t>
        </is>
      </c>
    </row>
    <row r="9" ht="26" customHeight="1">
      <c r="A9" s="9" t="inlineStr">
        <is>
          <t>Revenue Growth Rate (monthly)</t>
        </is>
      </c>
      <c r="B9" s="13" t="n">
        <v>0.02</v>
      </c>
      <c r="C9" s="11" t="inlineStr">
        <is>
          <t>Expected month-over-month growth</t>
        </is>
      </c>
    </row>
    <row r="10" ht="26" customHeight="1">
      <c r="A10" s="9" t="inlineStr">
        <is>
          <t>Expense Inflation (monthly)</t>
        </is>
      </c>
      <c r="B10" s="13" t="n">
        <v>0.005</v>
      </c>
      <c r="C10" s="11" t="inlineStr">
        <is>
          <t>Expected expense creep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D27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16" customWidth="1" min="3" max="3"/>
    <col width="30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28" customHeight="1">
      <c r="A1" s="14" t="inlineStr">
        <is>
          <t xml:space="preserve">  CASH SHORTAGE MODEL — Enter data in yellow cells</t>
        </is>
      </c>
      <c r="B1" s="15" t="n"/>
      <c r="C1" s="15" t="n"/>
      <c r="D1" s="15" t="n"/>
    </row>
    <row r="3" ht="28" customHeight="1">
      <c r="A3" s="16" t="inlineStr">
        <is>
          <t xml:space="preserve">  CASH POSITION</t>
        </is>
      </c>
      <c r="B3" s="17" t="n"/>
      <c r="C3" s="17" t="n"/>
      <c r="D3" s="17" t="n"/>
    </row>
    <row r="4" ht="28" customHeight="1">
      <c r="A4" s="18" t="inlineStr">
        <is>
          <t>Current Cash Balance</t>
        </is>
      </c>
      <c r="B4" s="19" t="n">
        <v>75000</v>
      </c>
      <c r="C4" s="11" t="inlineStr">
        <is>
          <t>Starting cash on hand</t>
        </is>
      </c>
    </row>
    <row r="6" ht="28" customHeight="1">
      <c r="A6" s="16" t="inlineStr">
        <is>
          <t xml:space="preserve">  REVENUE ASSUMPTIONS</t>
        </is>
      </c>
      <c r="B6" s="17" t="n"/>
      <c r="C6" s="17" t="n"/>
      <c r="D6" s="17" t="n"/>
    </row>
    <row r="7" ht="28" customHeight="1">
      <c r="A7" s="18" t="inlineStr">
        <is>
          <t>Monthly Revenue — Minimum</t>
        </is>
      </c>
      <c r="B7" s="19" t="n">
        <v>30000</v>
      </c>
      <c r="C7" s="11" t="inlineStr">
        <is>
          <t>Worst case monthly revenue</t>
        </is>
      </c>
    </row>
    <row r="8" ht="28" customHeight="1">
      <c r="A8" s="18" t="inlineStr">
        <is>
          <t>Monthly Revenue — Expected</t>
        </is>
      </c>
      <c r="B8" s="19" t="n">
        <v>50000</v>
      </c>
      <c r="C8" s="11" t="inlineStr">
        <is>
          <t>Most likely monthly revenue</t>
        </is>
      </c>
    </row>
    <row r="9" ht="28" customHeight="1">
      <c r="A9" s="18" t="inlineStr">
        <is>
          <t>Monthly Revenue — Maximum</t>
        </is>
      </c>
      <c r="B9" s="19" t="n">
        <v>70000</v>
      </c>
      <c r="C9" s="11" t="inlineStr">
        <is>
          <t>Best case monthly revenue</t>
        </is>
      </c>
    </row>
    <row r="11" ht="28" customHeight="1">
      <c r="A11" s="20" t="inlineStr">
        <is>
          <t xml:space="preserve">  EXPENSE ASSUMPTIONS</t>
        </is>
      </c>
      <c r="B11" s="21" t="n"/>
      <c r="C11" s="21" t="n"/>
      <c r="D11" s="21" t="n"/>
    </row>
    <row r="12" ht="28" customHeight="1">
      <c r="A12" s="18" t="inlineStr">
        <is>
          <t>Fixed Monthly Expenses</t>
        </is>
      </c>
      <c r="B12" s="19" t="n">
        <v>40000</v>
      </c>
      <c r="C12" s="11" t="inlineStr">
        <is>
          <t>Rent, salaries, insurance, etc.</t>
        </is>
      </c>
    </row>
    <row r="13" ht="28" customHeight="1">
      <c r="A13" s="18" t="inlineStr">
        <is>
          <t>Variable Expense Rate (% of revenue)</t>
        </is>
      </c>
      <c r="B13" s="22" t="n">
        <v>0.15</v>
      </c>
      <c r="C13" s="11" t="inlineStr">
        <is>
          <t>COGS, commissions, etc.</t>
        </is>
      </c>
    </row>
    <row r="15" ht="28" customHeight="1">
      <c r="A15" s="23" t="inlineStr">
        <is>
          <t xml:space="preserve">  PLANNED CAPITAL EXPENDITURES</t>
        </is>
      </c>
      <c r="B15" s="24" t="n"/>
      <c r="C15" s="24" t="n"/>
      <c r="D15" s="24" t="n"/>
    </row>
    <row r="16" ht="28" customHeight="1">
      <c r="A16" s="18" t="inlineStr">
        <is>
          <t>Month 1</t>
        </is>
      </c>
      <c r="B16" s="19" t="n">
        <v>0</v>
      </c>
    </row>
    <row r="17" ht="28" customHeight="1">
      <c r="A17" s="18" t="inlineStr">
        <is>
          <t>Month 2</t>
        </is>
      </c>
      <c r="B17" s="19" t="n">
        <v>0</v>
      </c>
    </row>
    <row r="18" ht="28" customHeight="1">
      <c r="A18" s="18" t="inlineStr">
        <is>
          <t>Month 3</t>
        </is>
      </c>
      <c r="B18" s="19" t="n">
        <v>15000</v>
      </c>
    </row>
    <row r="19" ht="28" customHeight="1">
      <c r="A19" s="18" t="inlineStr">
        <is>
          <t>Month 4</t>
        </is>
      </c>
      <c r="B19" s="19" t="n">
        <v>0</v>
      </c>
    </row>
    <row r="20" ht="28" customHeight="1">
      <c r="A20" s="18" t="inlineStr">
        <is>
          <t>Month 5</t>
        </is>
      </c>
      <c r="B20" s="19" t="n">
        <v>0</v>
      </c>
    </row>
    <row r="21" ht="28" customHeight="1">
      <c r="A21" s="18" t="inlineStr">
        <is>
          <t>Month 6</t>
        </is>
      </c>
      <c r="B21" s="19" t="n">
        <v>0</v>
      </c>
    </row>
    <row r="22" ht="28" customHeight="1">
      <c r="A22" s="18" t="inlineStr">
        <is>
          <t>Month 7</t>
        </is>
      </c>
      <c r="B22" s="19" t="n">
        <v>0</v>
      </c>
    </row>
    <row r="23" ht="28" customHeight="1">
      <c r="A23" s="18" t="inlineStr">
        <is>
          <t>Month 8</t>
        </is>
      </c>
      <c r="B23" s="19" t="n">
        <v>20000</v>
      </c>
    </row>
    <row r="24" ht="28" customHeight="1">
      <c r="A24" s="18" t="inlineStr">
        <is>
          <t>Month 9</t>
        </is>
      </c>
      <c r="B24" s="19" t="n">
        <v>0</v>
      </c>
    </row>
    <row r="25" ht="28" customHeight="1">
      <c r="A25" s="18" t="inlineStr">
        <is>
          <t>Month 10</t>
        </is>
      </c>
      <c r="B25" s="19" t="n">
        <v>0</v>
      </c>
    </row>
    <row r="26" ht="28" customHeight="1">
      <c r="A26" s="18" t="inlineStr">
        <is>
          <t>Month 11</t>
        </is>
      </c>
      <c r="B26" s="19" t="n">
        <v>0</v>
      </c>
    </row>
    <row r="27" ht="28" customHeight="1">
      <c r="A27" s="18" t="inlineStr">
        <is>
          <t>Month 12</t>
        </is>
      </c>
      <c r="B27" s="19" t="n">
        <v>5000</v>
      </c>
    </row>
  </sheetData>
  <mergeCells count="5">
    <mergeCell ref="A1:D1"/>
    <mergeCell ref="A6:D6"/>
    <mergeCell ref="A3:D3"/>
    <mergeCell ref="A15:D15"/>
    <mergeCell ref="A11:D1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M66"/>
  <sheetViews>
    <sheetView showGridLines="0" zoomScale="110" workbookViewId="0">
      <selection activeCell="A1" sqref="A1"/>
    </sheetView>
  </sheetViews>
  <sheetFormatPr baseColWidth="8" defaultRowHeight="15"/>
  <cols>
    <col width="2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</cols>
  <sheetData>
    <row r="1" ht="28" customHeight="1">
      <c r="A1" s="20" t="inlineStr">
        <is>
          <t xml:space="preserve">  CALCULATIONS — All formulas, do NOT edit</t>
        </is>
      </c>
      <c r="B1" s="21" t="n"/>
      <c r="C1" s="21" t="n"/>
      <c r="D1" s="21" t="n"/>
      <c r="E1" s="21" t="n"/>
      <c r="F1" s="21" t="n"/>
      <c r="G1" s="21" t="n"/>
      <c r="H1" s="21" t="n"/>
      <c r="I1" s="21" t="n"/>
      <c r="J1" s="21" t="n"/>
      <c r="K1" s="21" t="n"/>
      <c r="L1" s="21" t="n"/>
      <c r="M1" s="21" t="n"/>
    </row>
    <row r="3" ht="28" customHeight="1">
      <c r="A3" s="25" t="inlineStr"/>
      <c r="B3" s="25" t="inlineStr">
        <is>
          <t>Month 1</t>
        </is>
      </c>
      <c r="C3" s="25" t="inlineStr">
        <is>
          <t>Month 2</t>
        </is>
      </c>
      <c r="D3" s="25" t="inlineStr">
        <is>
          <t>Month 3</t>
        </is>
      </c>
      <c r="E3" s="25" t="inlineStr">
        <is>
          <t>Month 4</t>
        </is>
      </c>
      <c r="F3" s="25" t="inlineStr">
        <is>
          <t>Month 5</t>
        </is>
      </c>
      <c r="G3" s="25" t="inlineStr">
        <is>
          <t>Month 6</t>
        </is>
      </c>
      <c r="H3" s="25" t="inlineStr">
        <is>
          <t>Month 7</t>
        </is>
      </c>
      <c r="I3" s="25" t="inlineStr">
        <is>
          <t>Month 8</t>
        </is>
      </c>
      <c r="J3" s="25" t="inlineStr">
        <is>
          <t>Month 9</t>
        </is>
      </c>
      <c r="K3" s="25" t="inlineStr">
        <is>
          <t>Month 10</t>
        </is>
      </c>
      <c r="L3" s="25" t="inlineStr">
        <is>
          <t>Month 11</t>
        </is>
      </c>
      <c r="M3" s="25" t="inlineStr">
        <is>
          <t>Month 12</t>
        </is>
      </c>
    </row>
    <row r="4" ht="28" customHeight="1">
      <c r="A4" s="16" t="inlineStr">
        <is>
          <t xml:space="preserve">  REVENUE SCENARIOS</t>
        </is>
      </c>
      <c r="B4" s="17" t="n"/>
      <c r="C4" s="17" t="n"/>
      <c r="D4" s="17" t="n"/>
      <c r="E4" s="17" t="n"/>
      <c r="F4" s="17" t="n"/>
      <c r="G4" s="17" t="n"/>
      <c r="H4" s="17" t="n"/>
      <c r="I4" s="17" t="n"/>
      <c r="J4" s="17" t="n"/>
      <c r="K4" s="17" t="n"/>
      <c r="L4" s="17" t="n"/>
      <c r="M4" s="17" t="n"/>
    </row>
    <row r="5">
      <c r="A5" s="26" t="inlineStr">
        <is>
          <t>Best Case Revenue</t>
        </is>
      </c>
      <c r="B5" s="27">
        <f>INPUT!B9*(1+CONFIG!B9)^0</f>
        <v/>
      </c>
      <c r="C5" s="27">
        <f>INPUT!B9*(1+CONFIG!B9)^1</f>
        <v/>
      </c>
      <c r="D5" s="27">
        <f>INPUT!B9*(1+CONFIG!B9)^2</f>
        <v/>
      </c>
      <c r="E5" s="27">
        <f>INPUT!B9*(1+CONFIG!B9)^3</f>
        <v/>
      </c>
      <c r="F5" s="27">
        <f>INPUT!B9*(1+CONFIG!B9)^4</f>
        <v/>
      </c>
      <c r="G5" s="27">
        <f>INPUT!B9*(1+CONFIG!B9)^5</f>
        <v/>
      </c>
      <c r="H5" s="27">
        <f>INPUT!B9*(1+CONFIG!B9)^6</f>
        <v/>
      </c>
      <c r="I5" s="27">
        <f>INPUT!B9*(1+CONFIG!B9)^7</f>
        <v/>
      </c>
      <c r="J5" s="27">
        <f>INPUT!B9*(1+CONFIG!B9)^8</f>
        <v/>
      </c>
      <c r="K5" s="27">
        <f>INPUT!B9*(1+CONFIG!B9)^9</f>
        <v/>
      </c>
      <c r="L5" s="27">
        <f>INPUT!B9*(1+CONFIG!B9)^10</f>
        <v/>
      </c>
      <c r="M5" s="27">
        <f>INPUT!B9*(1+CONFIG!B9)^11</f>
        <v/>
      </c>
    </row>
    <row r="6">
      <c r="A6" s="26" t="inlineStr">
        <is>
          <t>Expected Revenue</t>
        </is>
      </c>
      <c r="B6" s="27">
        <f>INPUT!B8*(1+CONFIG!B9)^0</f>
        <v/>
      </c>
      <c r="C6" s="27">
        <f>INPUT!B8*(1+CONFIG!B9)^1</f>
        <v/>
      </c>
      <c r="D6" s="27">
        <f>INPUT!B8*(1+CONFIG!B9)^2</f>
        <v/>
      </c>
      <c r="E6" s="27">
        <f>INPUT!B8*(1+CONFIG!B9)^3</f>
        <v/>
      </c>
      <c r="F6" s="27">
        <f>INPUT!B8*(1+CONFIG!B9)^4</f>
        <v/>
      </c>
      <c r="G6" s="27">
        <f>INPUT!B8*(1+CONFIG!B9)^5</f>
        <v/>
      </c>
      <c r="H6" s="27">
        <f>INPUT!B8*(1+CONFIG!B9)^6</f>
        <v/>
      </c>
      <c r="I6" s="27">
        <f>INPUT!B8*(1+CONFIG!B9)^7</f>
        <v/>
      </c>
      <c r="J6" s="27">
        <f>INPUT!B8*(1+CONFIG!B9)^8</f>
        <v/>
      </c>
      <c r="K6" s="27">
        <f>INPUT!B8*(1+CONFIG!B9)^9</f>
        <v/>
      </c>
      <c r="L6" s="27">
        <f>INPUT!B8*(1+CONFIG!B9)^10</f>
        <v/>
      </c>
      <c r="M6" s="27">
        <f>INPUT!B8*(1+CONFIG!B9)^11</f>
        <v/>
      </c>
    </row>
    <row r="7">
      <c r="A7" s="26" t="inlineStr">
        <is>
          <t>Worst Case Revenue</t>
        </is>
      </c>
      <c r="B7" s="27">
        <f>INPUT!B7*(1+CONFIG!B9)^0</f>
        <v/>
      </c>
      <c r="C7" s="27">
        <f>INPUT!B7*(1+CONFIG!B9)^1</f>
        <v/>
      </c>
      <c r="D7" s="27">
        <f>INPUT!B7*(1+CONFIG!B9)^2</f>
        <v/>
      </c>
      <c r="E7" s="27">
        <f>INPUT!B7*(1+CONFIG!B9)^3</f>
        <v/>
      </c>
      <c r="F7" s="27">
        <f>INPUT!B7*(1+CONFIG!B9)^4</f>
        <v/>
      </c>
      <c r="G7" s="27">
        <f>INPUT!B7*(1+CONFIG!B9)^5</f>
        <v/>
      </c>
      <c r="H7" s="27">
        <f>INPUT!B7*(1+CONFIG!B9)^6</f>
        <v/>
      </c>
      <c r="I7" s="27">
        <f>INPUT!B7*(1+CONFIG!B9)^7</f>
        <v/>
      </c>
      <c r="J7" s="27">
        <f>INPUT!B7*(1+CONFIG!B9)^8</f>
        <v/>
      </c>
      <c r="K7" s="27">
        <f>INPUT!B7*(1+CONFIG!B9)^9</f>
        <v/>
      </c>
      <c r="L7" s="27">
        <f>INPUT!B7*(1+CONFIG!B9)^10</f>
        <v/>
      </c>
      <c r="M7" s="27">
        <f>INPUT!B7*(1+CONFIG!B9)^11</f>
        <v/>
      </c>
    </row>
    <row r="9" ht="28" customHeight="1">
      <c r="A9" s="16" t="inlineStr">
        <is>
          <t xml:space="preserve">  EXPENSES</t>
        </is>
      </c>
      <c r="B9" s="17" t="n"/>
      <c r="C9" s="17" t="n"/>
      <c r="D9" s="17" t="n"/>
      <c r="E9" s="17" t="n"/>
      <c r="F9" s="17" t="n"/>
      <c r="G9" s="17" t="n"/>
      <c r="H9" s="17" t="n"/>
      <c r="I9" s="17" t="n"/>
      <c r="J9" s="17" t="n"/>
      <c r="K9" s="17" t="n"/>
      <c r="L9" s="17" t="n"/>
      <c r="M9" s="17" t="n"/>
    </row>
    <row r="10">
      <c r="A10" s="26" t="inlineStr">
        <is>
          <t>Fixed Expenses</t>
        </is>
      </c>
      <c r="B10" s="27">
        <f>INPUT!B12*(1+CONFIG!B10)^0</f>
        <v/>
      </c>
      <c r="C10" s="27">
        <f>INPUT!B12*(1+CONFIG!B10)^1</f>
        <v/>
      </c>
      <c r="D10" s="27">
        <f>INPUT!B12*(1+CONFIG!B10)^2</f>
        <v/>
      </c>
      <c r="E10" s="27">
        <f>INPUT!B12*(1+CONFIG!B10)^3</f>
        <v/>
      </c>
      <c r="F10" s="27">
        <f>INPUT!B12*(1+CONFIG!B10)^4</f>
        <v/>
      </c>
      <c r="G10" s="27">
        <f>INPUT!B12*(1+CONFIG!B10)^5</f>
        <v/>
      </c>
      <c r="H10" s="27">
        <f>INPUT!B12*(1+CONFIG!B10)^6</f>
        <v/>
      </c>
      <c r="I10" s="27">
        <f>INPUT!B12*(1+CONFIG!B10)^7</f>
        <v/>
      </c>
      <c r="J10" s="27">
        <f>INPUT!B12*(1+CONFIG!B10)^8</f>
        <v/>
      </c>
      <c r="K10" s="27">
        <f>INPUT!B12*(1+CONFIG!B10)^9</f>
        <v/>
      </c>
      <c r="L10" s="27">
        <f>INPUT!B12*(1+CONFIG!B10)^10</f>
        <v/>
      </c>
      <c r="M10" s="27">
        <f>INPUT!B12*(1+CONFIG!B10)^11</f>
        <v/>
      </c>
    </row>
    <row r="11">
      <c r="A11" s="26" t="inlineStr">
        <is>
          <t>Variable (Best)</t>
        </is>
      </c>
      <c r="B11" s="27">
        <f>B5*INPUT!B13</f>
        <v/>
      </c>
      <c r="C11" s="27">
        <f>C5*INPUT!B13</f>
        <v/>
      </c>
      <c r="D11" s="27">
        <f>D5*INPUT!B13</f>
        <v/>
      </c>
      <c r="E11" s="27">
        <f>E5*INPUT!B13</f>
        <v/>
      </c>
      <c r="F11" s="27">
        <f>F5*INPUT!B13</f>
        <v/>
      </c>
      <c r="G11" s="27">
        <f>G5*INPUT!B13</f>
        <v/>
      </c>
      <c r="H11" s="27">
        <f>H5*INPUT!B13</f>
        <v/>
      </c>
      <c r="I11" s="27">
        <f>I5*INPUT!B13</f>
        <v/>
      </c>
      <c r="J11" s="27">
        <f>J5*INPUT!B13</f>
        <v/>
      </c>
      <c r="K11" s="27">
        <f>K5*INPUT!B13</f>
        <v/>
      </c>
      <c r="L11" s="27">
        <f>L5*INPUT!B13</f>
        <v/>
      </c>
      <c r="M11" s="27">
        <f>M5*INPUT!B13</f>
        <v/>
      </c>
    </row>
    <row r="12">
      <c r="A12" s="26" t="inlineStr">
        <is>
          <t>Variable (Expected)</t>
        </is>
      </c>
      <c r="B12" s="27">
        <f>B6*INPUT!B13</f>
        <v/>
      </c>
      <c r="C12" s="27">
        <f>C6*INPUT!B13</f>
        <v/>
      </c>
      <c r="D12" s="27">
        <f>D6*INPUT!B13</f>
        <v/>
      </c>
      <c r="E12" s="27">
        <f>E6*INPUT!B13</f>
        <v/>
      </c>
      <c r="F12" s="27">
        <f>F6*INPUT!B13</f>
        <v/>
      </c>
      <c r="G12" s="27">
        <f>G6*INPUT!B13</f>
        <v/>
      </c>
      <c r="H12" s="27">
        <f>H6*INPUT!B13</f>
        <v/>
      </c>
      <c r="I12" s="27">
        <f>I6*INPUT!B13</f>
        <v/>
      </c>
      <c r="J12" s="27">
        <f>J6*INPUT!B13</f>
        <v/>
      </c>
      <c r="K12" s="27">
        <f>K6*INPUT!B13</f>
        <v/>
      </c>
      <c r="L12" s="27">
        <f>L6*INPUT!B13</f>
        <v/>
      </c>
      <c r="M12" s="27">
        <f>M6*INPUT!B13</f>
        <v/>
      </c>
    </row>
    <row r="13">
      <c r="A13" s="26" t="inlineStr">
        <is>
          <t>Variable (Worst)</t>
        </is>
      </c>
      <c r="B13" s="27">
        <f>B7*INPUT!B13</f>
        <v/>
      </c>
      <c r="C13" s="27">
        <f>C7*INPUT!B13</f>
        <v/>
      </c>
      <c r="D13" s="27">
        <f>D7*INPUT!B13</f>
        <v/>
      </c>
      <c r="E13" s="27">
        <f>E7*INPUT!B13</f>
        <v/>
      </c>
      <c r="F13" s="27">
        <f>F7*INPUT!B13</f>
        <v/>
      </c>
      <c r="G13" s="27">
        <f>G7*INPUT!B13</f>
        <v/>
      </c>
      <c r="H13" s="27">
        <f>H7*INPUT!B13</f>
        <v/>
      </c>
      <c r="I13" s="27">
        <f>I7*INPUT!B13</f>
        <v/>
      </c>
      <c r="J13" s="27">
        <f>J7*INPUT!B13</f>
        <v/>
      </c>
      <c r="K13" s="27">
        <f>K7*INPUT!B13</f>
        <v/>
      </c>
      <c r="L13" s="27">
        <f>L7*INPUT!B13</f>
        <v/>
      </c>
      <c r="M13" s="27">
        <f>M7*INPUT!B13</f>
        <v/>
      </c>
    </row>
    <row r="14">
      <c r="A14" s="26" t="inlineStr">
        <is>
          <t>Capital Expenditures</t>
        </is>
      </c>
      <c r="B14" s="27">
        <f>INPUT!B16</f>
        <v/>
      </c>
      <c r="C14" s="27">
        <f>INPUT!B17</f>
        <v/>
      </c>
      <c r="D14" s="27">
        <f>INPUT!B18</f>
        <v/>
      </c>
      <c r="E14" s="27">
        <f>INPUT!B19</f>
        <v/>
      </c>
      <c r="F14" s="27">
        <f>INPUT!B20</f>
        <v/>
      </c>
      <c r="G14" s="27">
        <f>INPUT!B21</f>
        <v/>
      </c>
      <c r="H14" s="27">
        <f>INPUT!B22</f>
        <v/>
      </c>
      <c r="I14" s="27">
        <f>INPUT!B23</f>
        <v/>
      </c>
      <c r="J14" s="27">
        <f>INPUT!B24</f>
        <v/>
      </c>
      <c r="K14" s="27">
        <f>INPUT!B25</f>
        <v/>
      </c>
      <c r="L14" s="27">
        <f>INPUT!B26</f>
        <v/>
      </c>
      <c r="M14" s="27">
        <f>INPUT!B27</f>
        <v/>
      </c>
    </row>
    <row r="16" ht="28" customHeight="1">
      <c r="A16" s="16" t="inlineStr">
        <is>
          <t xml:space="preserve">  TOTAL EXPENSES BY SCENARIO</t>
        </is>
      </c>
      <c r="B16" s="17" t="n"/>
      <c r="C16" s="17" t="n"/>
      <c r="D16" s="17" t="n"/>
      <c r="E16" s="17" t="n"/>
      <c r="F16" s="17" t="n"/>
      <c r="G16" s="17" t="n"/>
      <c r="H16" s="17" t="n"/>
      <c r="I16" s="17" t="n"/>
      <c r="J16" s="17" t="n"/>
      <c r="K16" s="17" t="n"/>
      <c r="L16" s="17" t="n"/>
      <c r="M16" s="17" t="n"/>
    </row>
    <row r="17">
      <c r="A17" s="26" t="inlineStr">
        <is>
          <t>Total Exp (Best)</t>
        </is>
      </c>
      <c r="B17" s="28">
        <f>B10+B11+B14</f>
        <v/>
      </c>
      <c r="C17" s="28">
        <f>C10+C11+C14</f>
        <v/>
      </c>
      <c r="D17" s="28">
        <f>D10+D11+D14</f>
        <v/>
      </c>
      <c r="E17" s="28">
        <f>E10+E11+E14</f>
        <v/>
      </c>
      <c r="F17" s="28">
        <f>F10+F11+F14</f>
        <v/>
      </c>
      <c r="G17" s="28">
        <f>G10+G11+G14</f>
        <v/>
      </c>
      <c r="H17" s="28">
        <f>H10+H11+H14</f>
        <v/>
      </c>
      <c r="I17" s="28">
        <f>I10+I11+I14</f>
        <v/>
      </c>
      <c r="J17" s="28">
        <f>J10+J11+J14</f>
        <v/>
      </c>
      <c r="K17" s="28">
        <f>K10+K11+K14</f>
        <v/>
      </c>
      <c r="L17" s="28">
        <f>L10+L11+L14</f>
        <v/>
      </c>
      <c r="M17" s="28">
        <f>M10+M11+M14</f>
        <v/>
      </c>
    </row>
    <row r="18">
      <c r="A18" s="26" t="inlineStr">
        <is>
          <t>Total Exp (Expected)</t>
        </is>
      </c>
      <c r="B18" s="28">
        <f>B10+B12+B14</f>
        <v/>
      </c>
      <c r="C18" s="28">
        <f>C10+C12+C14</f>
        <v/>
      </c>
      <c r="D18" s="28">
        <f>D10+D12+D14</f>
        <v/>
      </c>
      <c r="E18" s="28">
        <f>E10+E12+E14</f>
        <v/>
      </c>
      <c r="F18" s="28">
        <f>F10+F12+F14</f>
        <v/>
      </c>
      <c r="G18" s="28">
        <f>G10+G12+G14</f>
        <v/>
      </c>
      <c r="H18" s="28">
        <f>H10+H12+H14</f>
        <v/>
      </c>
      <c r="I18" s="28">
        <f>I10+I12+I14</f>
        <v/>
      </c>
      <c r="J18" s="28">
        <f>J10+J12+J14</f>
        <v/>
      </c>
      <c r="K18" s="28">
        <f>K10+K12+K14</f>
        <v/>
      </c>
      <c r="L18" s="28">
        <f>L10+L12+L14</f>
        <v/>
      </c>
      <c r="M18" s="28">
        <f>M10+M12+M14</f>
        <v/>
      </c>
    </row>
    <row r="19">
      <c r="A19" s="26" t="inlineStr">
        <is>
          <t>Total Exp (Worst)</t>
        </is>
      </c>
      <c r="B19" s="28">
        <f>B10+B13+B14</f>
        <v/>
      </c>
      <c r="C19" s="28">
        <f>C10+C13+C14</f>
        <v/>
      </c>
      <c r="D19" s="28">
        <f>D10+D13+D14</f>
        <v/>
      </c>
      <c r="E19" s="28">
        <f>E10+E13+E14</f>
        <v/>
      </c>
      <c r="F19" s="28">
        <f>F10+F13+F14</f>
        <v/>
      </c>
      <c r="G19" s="28">
        <f>G10+G13+G14</f>
        <v/>
      </c>
      <c r="H19" s="28">
        <f>H10+H13+H14</f>
        <v/>
      </c>
      <c r="I19" s="28">
        <f>I10+I13+I14</f>
        <v/>
      </c>
      <c r="J19" s="28">
        <f>J10+J13+J14</f>
        <v/>
      </c>
      <c r="K19" s="28">
        <f>K10+K13+K14</f>
        <v/>
      </c>
      <c r="L19" s="28">
        <f>L10+L13+L14</f>
        <v/>
      </c>
      <c r="M19" s="28">
        <f>M10+M13+M14</f>
        <v/>
      </c>
    </row>
    <row r="21" ht="28" customHeight="1">
      <c r="A21" s="16" t="inlineStr">
        <is>
          <t xml:space="preserve">  NET CASH FLOW</t>
        </is>
      </c>
      <c r="B21" s="17" t="n"/>
      <c r="C21" s="17" t="n"/>
      <c r="D21" s="17" t="n"/>
      <c r="E21" s="17" t="n"/>
      <c r="F21" s="17" t="n"/>
      <c r="G21" s="17" t="n"/>
      <c r="H21" s="17" t="n"/>
      <c r="I21" s="17" t="n"/>
      <c r="J21" s="17" t="n"/>
      <c r="K21" s="17" t="n"/>
      <c r="L21" s="17" t="n"/>
      <c r="M21" s="17" t="n"/>
    </row>
    <row r="22">
      <c r="A22" s="26" t="inlineStr">
        <is>
          <t>Net Flow (Best)</t>
        </is>
      </c>
      <c r="B22" s="28">
        <f>B5-B17</f>
        <v/>
      </c>
      <c r="C22" s="28">
        <f>C5-C17</f>
        <v/>
      </c>
      <c r="D22" s="28">
        <f>D5-D17</f>
        <v/>
      </c>
      <c r="E22" s="28">
        <f>E5-E17</f>
        <v/>
      </c>
      <c r="F22" s="28">
        <f>F5-F17</f>
        <v/>
      </c>
      <c r="G22" s="28">
        <f>G5-G17</f>
        <v/>
      </c>
      <c r="H22" s="28">
        <f>H5-H17</f>
        <v/>
      </c>
      <c r="I22" s="28">
        <f>I5-I17</f>
        <v/>
      </c>
      <c r="J22" s="28">
        <f>J5-J17</f>
        <v/>
      </c>
      <c r="K22" s="28">
        <f>K5-K17</f>
        <v/>
      </c>
      <c r="L22" s="28">
        <f>L5-L17</f>
        <v/>
      </c>
      <c r="M22" s="28">
        <f>M5-M17</f>
        <v/>
      </c>
    </row>
    <row r="23">
      <c r="A23" s="26" t="inlineStr">
        <is>
          <t>Net Flow (Expected)</t>
        </is>
      </c>
      <c r="B23" s="28">
        <f>B6-B18</f>
        <v/>
      </c>
      <c r="C23" s="28">
        <f>C6-C18</f>
        <v/>
      </c>
      <c r="D23" s="28">
        <f>D6-D18</f>
        <v/>
      </c>
      <c r="E23" s="28">
        <f>E6-E18</f>
        <v/>
      </c>
      <c r="F23" s="28">
        <f>F6-F18</f>
        <v/>
      </c>
      <c r="G23" s="28">
        <f>G6-G18</f>
        <v/>
      </c>
      <c r="H23" s="28">
        <f>H6-H18</f>
        <v/>
      </c>
      <c r="I23" s="28">
        <f>I6-I18</f>
        <v/>
      </c>
      <c r="J23" s="28">
        <f>J6-J18</f>
        <v/>
      </c>
      <c r="K23" s="28">
        <f>K6-K18</f>
        <v/>
      </c>
      <c r="L23" s="28">
        <f>L6-L18</f>
        <v/>
      </c>
      <c r="M23" s="28">
        <f>M6-M18</f>
        <v/>
      </c>
    </row>
    <row r="24">
      <c r="A24" s="26" t="inlineStr">
        <is>
          <t>Net Flow (Worst)</t>
        </is>
      </c>
      <c r="B24" s="28">
        <f>B7-B19</f>
        <v/>
      </c>
      <c r="C24" s="28">
        <f>C7-C19</f>
        <v/>
      </c>
      <c r="D24" s="28">
        <f>D7-D19</f>
        <v/>
      </c>
      <c r="E24" s="28">
        <f>E7-E19</f>
        <v/>
      </c>
      <c r="F24" s="28">
        <f>F7-F19</f>
        <v/>
      </c>
      <c r="G24" s="28">
        <f>G7-G19</f>
        <v/>
      </c>
      <c r="H24" s="28">
        <f>H7-H19</f>
        <v/>
      </c>
      <c r="I24" s="28">
        <f>I7-I19</f>
        <v/>
      </c>
      <c r="J24" s="28">
        <f>J7-J19</f>
        <v/>
      </c>
      <c r="K24" s="28">
        <f>K7-K19</f>
        <v/>
      </c>
      <c r="L24" s="28">
        <f>L7-L19</f>
        <v/>
      </c>
      <c r="M24" s="28">
        <f>M7-M19</f>
        <v/>
      </c>
    </row>
    <row r="26" ht="28" customHeight="1">
      <c r="A26" s="16" t="inlineStr">
        <is>
          <t xml:space="preserve">  CASH BALANCE PROJECTION</t>
        </is>
      </c>
      <c r="B26" s="17" t="n"/>
      <c r="C26" s="17" t="n"/>
      <c r="D26" s="17" t="n"/>
      <c r="E26" s="17" t="n"/>
      <c r="F26" s="17" t="n"/>
      <c r="G26" s="17" t="n"/>
      <c r="H26" s="17" t="n"/>
      <c r="I26" s="17" t="n"/>
      <c r="J26" s="17" t="n"/>
      <c r="K26" s="17" t="n"/>
      <c r="L26" s="17" t="n"/>
      <c r="M26" s="17" t="n"/>
    </row>
    <row r="27">
      <c r="A27" s="26" t="inlineStr">
        <is>
          <t>Balance (Best)</t>
        </is>
      </c>
      <c r="B27" s="28">
        <f>INPUT!B4+B22</f>
        <v/>
      </c>
      <c r="C27" s="28">
        <f>B27+C22</f>
        <v/>
      </c>
      <c r="D27" s="28">
        <f>C27+D22</f>
        <v/>
      </c>
      <c r="E27" s="28">
        <f>D27+E22</f>
        <v/>
      </c>
      <c r="F27" s="28">
        <f>E27+F22</f>
        <v/>
      </c>
      <c r="G27" s="28">
        <f>F27+G22</f>
        <v/>
      </c>
      <c r="H27" s="28">
        <f>G27+H22</f>
        <v/>
      </c>
      <c r="I27" s="28">
        <f>H27+I22</f>
        <v/>
      </c>
      <c r="J27" s="28">
        <f>I27+J22</f>
        <v/>
      </c>
      <c r="K27" s="28">
        <f>J27+K22</f>
        <v/>
      </c>
      <c r="L27" s="28">
        <f>K27+L22</f>
        <v/>
      </c>
      <c r="M27" s="28">
        <f>L27+M22</f>
        <v/>
      </c>
    </row>
    <row r="28">
      <c r="A28" s="26" t="inlineStr">
        <is>
          <t>Balance (Expected)</t>
        </is>
      </c>
      <c r="B28" s="28">
        <f>INPUT!B4+B23</f>
        <v/>
      </c>
      <c r="C28" s="28">
        <f>B28+C23</f>
        <v/>
      </c>
      <c r="D28" s="28">
        <f>C28+D23</f>
        <v/>
      </c>
      <c r="E28" s="28">
        <f>D28+E23</f>
        <v/>
      </c>
      <c r="F28" s="28">
        <f>E28+F23</f>
        <v/>
      </c>
      <c r="G28" s="28">
        <f>F28+G23</f>
        <v/>
      </c>
      <c r="H28" s="28">
        <f>G28+H23</f>
        <v/>
      </c>
      <c r="I28" s="28">
        <f>H28+I23</f>
        <v/>
      </c>
      <c r="J28" s="28">
        <f>I28+J23</f>
        <v/>
      </c>
      <c r="K28" s="28">
        <f>J28+K23</f>
        <v/>
      </c>
      <c r="L28" s="28">
        <f>K28+L23</f>
        <v/>
      </c>
      <c r="M28" s="28">
        <f>L28+M23</f>
        <v/>
      </c>
    </row>
    <row r="29">
      <c r="A29" s="26" t="inlineStr">
        <is>
          <t>Balance (Worst)</t>
        </is>
      </c>
      <c r="B29" s="28">
        <f>INPUT!B4+B24</f>
        <v/>
      </c>
      <c r="C29" s="28">
        <f>B29+C24</f>
        <v/>
      </c>
      <c r="D29" s="28">
        <f>C29+D24</f>
        <v/>
      </c>
      <c r="E29" s="28">
        <f>D29+E24</f>
        <v/>
      </c>
      <c r="F29" s="28">
        <f>E29+F24</f>
        <v/>
      </c>
      <c r="G29" s="28">
        <f>F29+G24</f>
        <v/>
      </c>
      <c r="H29" s="28">
        <f>G29+H24</f>
        <v/>
      </c>
      <c r="I29" s="28">
        <f>H29+I24</f>
        <v/>
      </c>
      <c r="J29" s="28">
        <f>I29+J24</f>
        <v/>
      </c>
      <c r="K29" s="28">
        <f>J29+K24</f>
        <v/>
      </c>
      <c r="L29" s="28">
        <f>K29+L24</f>
        <v/>
      </c>
      <c r="M29" s="28">
        <f>L29+M24</f>
        <v/>
      </c>
    </row>
    <row r="30">
      <c r="A30" s="26" t="inlineStr">
        <is>
          <t>Weighted Balance</t>
        </is>
      </c>
      <c r="B30" s="28">
        <f>B27*CONFIG!B5+B28*CONFIG!B6+B29*CONFIG!B7</f>
        <v/>
      </c>
      <c r="C30" s="28">
        <f>C27*CONFIG!B5+C28*CONFIG!B6+C29*CONFIG!B7</f>
        <v/>
      </c>
      <c r="D30" s="28">
        <f>D27*CONFIG!B5+D28*CONFIG!B6+D29*CONFIG!B7</f>
        <v/>
      </c>
      <c r="E30" s="28">
        <f>E27*CONFIG!B5+E28*CONFIG!B6+E29*CONFIG!B7</f>
        <v/>
      </c>
      <c r="F30" s="28">
        <f>F27*CONFIG!B5+F28*CONFIG!B6+F29*CONFIG!B7</f>
        <v/>
      </c>
      <c r="G30" s="28">
        <f>G27*CONFIG!B5+G28*CONFIG!B6+G29*CONFIG!B7</f>
        <v/>
      </c>
      <c r="H30" s="28">
        <f>H27*CONFIG!B5+H28*CONFIG!B6+H29*CONFIG!B7</f>
        <v/>
      </c>
      <c r="I30" s="28">
        <f>I27*CONFIG!B5+I28*CONFIG!B6+I29*CONFIG!B7</f>
        <v/>
      </c>
      <c r="J30" s="28">
        <f>J27*CONFIG!B5+J28*CONFIG!B6+J29*CONFIG!B7</f>
        <v/>
      </c>
      <c r="K30" s="28">
        <f>K27*CONFIG!B5+K28*CONFIG!B6+K29*CONFIG!B7</f>
        <v/>
      </c>
      <c r="L30" s="28">
        <f>L27*CONFIG!B5+L28*CONFIG!B6+L29*CONFIG!B7</f>
        <v/>
      </c>
      <c r="M30" s="28">
        <f>M27*CONFIG!B5+M28*CONFIG!B6+M29*CONFIG!B7</f>
        <v/>
      </c>
    </row>
    <row r="32" ht="28" customHeight="1">
      <c r="A32" s="23" t="inlineStr">
        <is>
          <t xml:space="preserve">  SHORTAGE FLAGS</t>
        </is>
      </c>
      <c r="B32" s="24" t="n"/>
      <c r="C32" s="24" t="n"/>
      <c r="D32" s="24" t="n"/>
      <c r="E32" s="24" t="n"/>
      <c r="F32" s="24" t="n"/>
      <c r="G32" s="24" t="n"/>
      <c r="H32" s="24" t="n"/>
      <c r="I32" s="24" t="n"/>
      <c r="J32" s="24" t="n"/>
      <c r="K32" s="24" t="n"/>
      <c r="L32" s="24" t="n"/>
      <c r="M32" s="24" t="n"/>
    </row>
    <row r="33">
      <c r="A33" s="26" t="inlineStr">
        <is>
          <t>Below Buffer (Best)</t>
        </is>
      </c>
      <c r="B33" s="29">
        <f>IF(B27&lt;CONFIG!B3,1,0)</f>
        <v/>
      </c>
      <c r="C33" s="29">
        <f>IF(C27&lt;CONFIG!B3,1,0)</f>
        <v/>
      </c>
      <c r="D33" s="29">
        <f>IF(D27&lt;CONFIG!B3,1,0)</f>
        <v/>
      </c>
      <c r="E33" s="29">
        <f>IF(E27&lt;CONFIG!B3,1,0)</f>
        <v/>
      </c>
      <c r="F33" s="29">
        <f>IF(F27&lt;CONFIG!B3,1,0)</f>
        <v/>
      </c>
      <c r="G33" s="29">
        <f>IF(G27&lt;CONFIG!B3,1,0)</f>
        <v/>
      </c>
      <c r="H33" s="29">
        <f>IF(H27&lt;CONFIG!B3,1,0)</f>
        <v/>
      </c>
      <c r="I33" s="29">
        <f>IF(I27&lt;CONFIG!B3,1,0)</f>
        <v/>
      </c>
      <c r="J33" s="29">
        <f>IF(J27&lt;CONFIG!B3,1,0)</f>
        <v/>
      </c>
      <c r="K33" s="29">
        <f>IF(K27&lt;CONFIG!B3,1,0)</f>
        <v/>
      </c>
      <c r="L33" s="29">
        <f>IF(L27&lt;CONFIG!B3,1,0)</f>
        <v/>
      </c>
      <c r="M33" s="29">
        <f>IF(M27&lt;CONFIG!B3,1,0)</f>
        <v/>
      </c>
    </row>
    <row r="34">
      <c r="A34" s="26" t="inlineStr">
        <is>
          <t>Below Buffer (Expected)</t>
        </is>
      </c>
      <c r="B34" s="29">
        <f>IF(B28&lt;CONFIG!B3,1,0)</f>
        <v/>
      </c>
      <c r="C34" s="29">
        <f>IF(C28&lt;CONFIG!B3,1,0)</f>
        <v/>
      </c>
      <c r="D34" s="29">
        <f>IF(D28&lt;CONFIG!B3,1,0)</f>
        <v/>
      </c>
      <c r="E34" s="29">
        <f>IF(E28&lt;CONFIG!B3,1,0)</f>
        <v/>
      </c>
      <c r="F34" s="29">
        <f>IF(F28&lt;CONFIG!B3,1,0)</f>
        <v/>
      </c>
      <c r="G34" s="29">
        <f>IF(G28&lt;CONFIG!B3,1,0)</f>
        <v/>
      </c>
      <c r="H34" s="29">
        <f>IF(H28&lt;CONFIG!B3,1,0)</f>
        <v/>
      </c>
      <c r="I34" s="29">
        <f>IF(I28&lt;CONFIG!B3,1,0)</f>
        <v/>
      </c>
      <c r="J34" s="29">
        <f>IF(J28&lt;CONFIG!B3,1,0)</f>
        <v/>
      </c>
      <c r="K34" s="29">
        <f>IF(K28&lt;CONFIG!B3,1,0)</f>
        <v/>
      </c>
      <c r="L34" s="29">
        <f>IF(L28&lt;CONFIG!B3,1,0)</f>
        <v/>
      </c>
      <c r="M34" s="29">
        <f>IF(M28&lt;CONFIG!B3,1,0)</f>
        <v/>
      </c>
    </row>
    <row r="35">
      <c r="A35" s="26" t="inlineStr">
        <is>
          <t>Below Buffer (Worst)</t>
        </is>
      </c>
      <c r="B35" s="29">
        <f>IF(B29&lt;CONFIG!B3,1,0)</f>
        <v/>
      </c>
      <c r="C35" s="29">
        <f>IF(C29&lt;CONFIG!B3,1,0)</f>
        <v/>
      </c>
      <c r="D35" s="29">
        <f>IF(D29&lt;CONFIG!B3,1,0)</f>
        <v/>
      </c>
      <c r="E35" s="29">
        <f>IF(E29&lt;CONFIG!B3,1,0)</f>
        <v/>
      </c>
      <c r="F35" s="29">
        <f>IF(F29&lt;CONFIG!B3,1,0)</f>
        <v/>
      </c>
      <c r="G35" s="29">
        <f>IF(G29&lt;CONFIG!B3,1,0)</f>
        <v/>
      </c>
      <c r="H35" s="29">
        <f>IF(H29&lt;CONFIG!B3,1,0)</f>
        <v/>
      </c>
      <c r="I35" s="29">
        <f>IF(I29&lt;CONFIG!B3,1,0)</f>
        <v/>
      </c>
      <c r="J35" s="29">
        <f>IF(J29&lt;CONFIG!B3,1,0)</f>
        <v/>
      </c>
      <c r="K35" s="29">
        <f>IF(K29&lt;CONFIG!B3,1,0)</f>
        <v/>
      </c>
      <c r="L35" s="29">
        <f>IF(L29&lt;CONFIG!B3,1,0)</f>
        <v/>
      </c>
      <c r="M35" s="29">
        <f>IF(M29&lt;CONFIG!B3,1,0)</f>
        <v/>
      </c>
    </row>
    <row r="36">
      <c r="A36" s="26" t="inlineStr">
        <is>
          <t>Below Zero (Best)</t>
        </is>
      </c>
      <c r="B36" s="29">
        <f>IF(B27&lt;0,1,0)</f>
        <v/>
      </c>
      <c r="C36" s="29">
        <f>IF(C27&lt;0,1,0)</f>
        <v/>
      </c>
      <c r="D36" s="29">
        <f>IF(D27&lt;0,1,0)</f>
        <v/>
      </c>
      <c r="E36" s="29">
        <f>IF(E27&lt;0,1,0)</f>
        <v/>
      </c>
      <c r="F36" s="29">
        <f>IF(F27&lt;0,1,0)</f>
        <v/>
      </c>
      <c r="G36" s="29">
        <f>IF(G27&lt;0,1,0)</f>
        <v/>
      </c>
      <c r="H36" s="29">
        <f>IF(H27&lt;0,1,0)</f>
        <v/>
      </c>
      <c r="I36" s="29">
        <f>IF(I27&lt;0,1,0)</f>
        <v/>
      </c>
      <c r="J36" s="29">
        <f>IF(J27&lt;0,1,0)</f>
        <v/>
      </c>
      <c r="K36" s="29">
        <f>IF(K27&lt;0,1,0)</f>
        <v/>
      </c>
      <c r="L36" s="29">
        <f>IF(L27&lt;0,1,0)</f>
        <v/>
      </c>
      <c r="M36" s="29">
        <f>IF(M27&lt;0,1,0)</f>
        <v/>
      </c>
    </row>
    <row r="37">
      <c r="A37" s="26" t="inlineStr">
        <is>
          <t>Below Zero (Expected)</t>
        </is>
      </c>
      <c r="B37" s="29">
        <f>IF(B28&lt;0,1,0)</f>
        <v/>
      </c>
      <c r="C37" s="29">
        <f>IF(C28&lt;0,1,0)</f>
        <v/>
      </c>
      <c r="D37" s="29">
        <f>IF(D28&lt;0,1,0)</f>
        <v/>
      </c>
      <c r="E37" s="29">
        <f>IF(E28&lt;0,1,0)</f>
        <v/>
      </c>
      <c r="F37" s="29">
        <f>IF(F28&lt;0,1,0)</f>
        <v/>
      </c>
      <c r="G37" s="29">
        <f>IF(G28&lt;0,1,0)</f>
        <v/>
      </c>
      <c r="H37" s="29">
        <f>IF(H28&lt;0,1,0)</f>
        <v/>
      </c>
      <c r="I37" s="29">
        <f>IF(I28&lt;0,1,0)</f>
        <v/>
      </c>
      <c r="J37" s="29">
        <f>IF(J28&lt;0,1,0)</f>
        <v/>
      </c>
      <c r="K37" s="29">
        <f>IF(K28&lt;0,1,0)</f>
        <v/>
      </c>
      <c r="L37" s="29">
        <f>IF(L28&lt;0,1,0)</f>
        <v/>
      </c>
      <c r="M37" s="29">
        <f>IF(M28&lt;0,1,0)</f>
        <v/>
      </c>
    </row>
    <row r="38">
      <c r="A38" s="26" t="inlineStr">
        <is>
          <t>Below Zero (Worst)</t>
        </is>
      </c>
      <c r="B38" s="29">
        <f>IF(B29&lt;0,1,0)</f>
        <v/>
      </c>
      <c r="C38" s="29">
        <f>IF(C29&lt;0,1,0)</f>
        <v/>
      </c>
      <c r="D38" s="29">
        <f>IF(D29&lt;0,1,0)</f>
        <v/>
      </c>
      <c r="E38" s="29">
        <f>IF(E29&lt;0,1,0)</f>
        <v/>
      </c>
      <c r="F38" s="29">
        <f>IF(F29&lt;0,1,0)</f>
        <v/>
      </c>
      <c r="G38" s="29">
        <f>IF(G29&lt;0,1,0)</f>
        <v/>
      </c>
      <c r="H38" s="29">
        <f>IF(H29&lt;0,1,0)</f>
        <v/>
      </c>
      <c r="I38" s="29">
        <f>IF(I29&lt;0,1,0)</f>
        <v/>
      </c>
      <c r="J38" s="29">
        <f>IF(J29&lt;0,1,0)</f>
        <v/>
      </c>
      <c r="K38" s="29">
        <f>IF(K29&lt;0,1,0)</f>
        <v/>
      </c>
      <c r="L38" s="29">
        <f>IF(L29&lt;0,1,0)</f>
        <v/>
      </c>
      <c r="M38" s="29">
        <f>IF(M29&lt;0,1,0)</f>
        <v/>
      </c>
    </row>
    <row r="40" ht="28" customHeight="1">
      <c r="A40" s="30" t="inlineStr">
        <is>
          <t xml:space="preserve">  SUMMARY METRICS</t>
        </is>
      </c>
      <c r="B40" s="31" t="n"/>
      <c r="C40" s="31" t="n"/>
      <c r="D40" s="31" t="n"/>
      <c r="E40" s="31" t="n"/>
      <c r="F40" s="31" t="n"/>
      <c r="G40" s="31" t="n"/>
      <c r="H40" s="31" t="n"/>
      <c r="I40" s="31" t="n"/>
      <c r="J40" s="31" t="n"/>
      <c r="K40" s="31" t="n"/>
      <c r="L40" s="31" t="n"/>
      <c r="M40" s="31" t="n"/>
    </row>
    <row r="41" ht="28" customHeight="1">
      <c r="A41" s="26" t="inlineStr">
        <is>
          <t>Months Below Buffer (Best)</t>
        </is>
      </c>
      <c r="B41" s="32">
        <f>SUM(B33:M33)</f>
        <v/>
      </c>
    </row>
    <row r="42" ht="28" customHeight="1">
      <c r="A42" s="26" t="inlineStr">
        <is>
          <t>Months Below Buffer (Expected)</t>
        </is>
      </c>
      <c r="B42" s="32">
        <f>SUM(B34:M34)</f>
        <v/>
      </c>
    </row>
    <row r="43" ht="28" customHeight="1">
      <c r="A43" s="26" t="inlineStr">
        <is>
          <t>Months Below Buffer (Worst)</t>
        </is>
      </c>
      <c r="B43" s="32">
        <f>SUM(B35:M35)</f>
        <v/>
      </c>
    </row>
    <row r="44" ht="28" customHeight="1">
      <c r="A44" s="26" t="inlineStr">
        <is>
          <t>Months Below Zero (Best)</t>
        </is>
      </c>
      <c r="B44" s="32">
        <f>SUM(B36:M36)</f>
        <v/>
      </c>
    </row>
    <row r="45" ht="28" customHeight="1">
      <c r="A45" s="26" t="inlineStr">
        <is>
          <t>Months Below Zero (Expected)</t>
        </is>
      </c>
      <c r="B45" s="32">
        <f>SUM(B37:M37)</f>
        <v/>
      </c>
    </row>
    <row r="46" ht="28" customHeight="1">
      <c r="A46" s="26" t="inlineStr">
        <is>
          <t>Months Below Zero (Worst)</t>
        </is>
      </c>
      <c r="B46" s="32">
        <f>SUM(B38:M38)</f>
        <v/>
      </c>
    </row>
    <row r="48" ht="28" customHeight="1">
      <c r="A48" s="26" t="inlineStr">
        <is>
          <t>Lowest Balance (Best)</t>
        </is>
      </c>
      <c r="B48" s="28">
        <f>MIN(B27:M27)</f>
        <v/>
      </c>
    </row>
    <row r="49" ht="28" customHeight="1">
      <c r="A49" s="26" t="inlineStr">
        <is>
          <t>Lowest Balance (Expected)</t>
        </is>
      </c>
      <c r="B49" s="28">
        <f>MIN(B28:M28)</f>
        <v/>
      </c>
    </row>
    <row r="50" ht="28" customHeight="1">
      <c r="A50" s="26" t="inlineStr">
        <is>
          <t>Lowest Balance (Worst)</t>
        </is>
      </c>
      <c r="B50" s="28">
        <f>MIN(B29:M29)</f>
        <v/>
      </c>
    </row>
    <row r="52" ht="28" customHeight="1">
      <c r="A52" s="26" t="inlineStr">
        <is>
          <t>First Shortage Month (Worst)</t>
        </is>
      </c>
      <c r="B52" s="32">
        <f>IFERROR(MATCH(1,B38:M38,0),"None")</f>
        <v/>
      </c>
    </row>
    <row r="53" ht="28" customHeight="1">
      <c r="A53" s="26" t="inlineStr">
        <is>
          <t>First Shortage Month (Expected)</t>
        </is>
      </c>
      <c r="B53" s="32">
        <f>IFERROR(MATCH(1,B37:M37,0),"None")</f>
        <v/>
      </c>
    </row>
    <row r="55" ht="28" customHeight="1">
      <c r="A55" s="26" t="inlineStr">
        <is>
          <t>Buffer Needed (Worst Case)</t>
        </is>
      </c>
      <c r="B55" s="28">
        <f>IF(B50&lt;0,ABS(B50)+CONFIG!B3,MAX(0,CONFIG!B3-B50))</f>
        <v/>
      </c>
    </row>
    <row r="56" ht="28" customHeight="1">
      <c r="A56" s="26" t="inlineStr">
        <is>
          <t>Buffer Needed (Expected Case)</t>
        </is>
      </c>
      <c r="B56" s="28">
        <f>IF(B49&lt;0,ABS(B49)+CONFIG!B3,MAX(0,CONFIG!B3-B49))</f>
        <v/>
      </c>
    </row>
    <row r="58" ht="28" customHeight="1">
      <c r="A58" s="26" t="inlineStr">
        <is>
          <t>Shortage Probability (any month)</t>
        </is>
      </c>
      <c r="B58" s="33">
        <f>IF(B44&gt;0,CONFIG!B5,0)+IF(B45&gt;0,CONFIG!B6,0)+IF(B46&gt;0,CONFIG!B7,0)</f>
        <v/>
      </c>
    </row>
    <row r="59" ht="28" customHeight="1">
      <c r="A59" s="26" t="inlineStr">
        <is>
          <t>Risk Level</t>
        </is>
      </c>
      <c r="B59" s="32">
        <f>IF(B58&gt;=0.5,"CRITICAL",IF(B58&gt;=0.2,"HIGH",IF(B58&gt;0,"MODERATE","LOW")))</f>
        <v/>
      </c>
    </row>
    <row r="61" ht="28" customHeight="1">
      <c r="A61" s="26" t="inlineStr">
        <is>
          <t>Runway (Best, months)</t>
        </is>
      </c>
      <c r="B61" s="32">
        <f>IF(B44=0,12,IFERROR(MATCH(1,B36:M36,0)-1,12))</f>
        <v/>
      </c>
    </row>
    <row r="62" ht="28" customHeight="1">
      <c r="A62" s="26" t="inlineStr">
        <is>
          <t>Runway (Expected, months)</t>
        </is>
      </c>
      <c r="B62" s="32">
        <f>IF(B45=0,12,IFERROR(MATCH(1,B37:M37,0)-1,12))</f>
        <v/>
      </c>
    </row>
    <row r="63" ht="28" customHeight="1">
      <c r="A63" s="26" t="inlineStr">
        <is>
          <t>Runway (Worst, months)</t>
        </is>
      </c>
      <c r="B63" s="32">
        <f>IF(B46=0,12,IFERROR(MATCH(1,B38:M38,0)-1,12))</f>
        <v/>
      </c>
    </row>
    <row r="65" ht="28" customHeight="1">
      <c r="A65" s="26" t="inlineStr">
        <is>
          <t>Min Revenue to Avoid Shortage</t>
        </is>
      </c>
      <c r="B65" s="28">
        <f>INPUT!B12/(1-INPUT!B13)</f>
        <v/>
      </c>
    </row>
    <row r="66" ht="28" customHeight="1">
      <c r="A66" s="26" t="inlineStr">
        <is>
          <t>Revenue Cushion (Expected)</t>
        </is>
      </c>
      <c r="B66" s="33">
        <f>IF(B65&gt;0,INPUT!B8/B65-1,0)</f>
        <v/>
      </c>
    </row>
  </sheetData>
  <mergeCells count="8">
    <mergeCell ref="A1:M1"/>
    <mergeCell ref="A32:M32"/>
    <mergeCell ref="A40:M40"/>
    <mergeCell ref="A9:M9"/>
    <mergeCell ref="A4:M4"/>
    <mergeCell ref="A26:M26"/>
    <mergeCell ref="A21:M21"/>
    <mergeCell ref="A16:M16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37"/>
  <sheetViews>
    <sheetView showGridLines="0" zoomScale="110" workbookViewId="0">
      <selection activeCell="A1" sqref="A1"/>
    </sheetView>
  </sheetViews>
  <sheetFormatPr baseColWidth="8" defaultRowHeight="15"/>
  <cols>
    <col width="28" customWidth="1" min="1" max="1"/>
    <col width="18" customWidth="1" min="2" max="2"/>
    <col width="4" customWidth="1" min="3" max="3"/>
    <col width="28" customWidth="1" min="4" max="4"/>
    <col width="18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34" t="inlineStr">
        <is>
          <t>CASH SHORTAGE PROBABILITY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16" t="inlineStr">
        <is>
          <t xml:space="preserve">  RISK ASSESSMENT</t>
        </is>
      </c>
      <c r="B4" s="17" t="n"/>
      <c r="C4" s="17" t="n"/>
      <c r="D4" s="17" t="n"/>
      <c r="E4" s="17" t="n"/>
    </row>
    <row r="5" ht="32" customHeight="1">
      <c r="A5" s="18" t="inlineStr">
        <is>
          <t>Shortage Probability</t>
        </is>
      </c>
      <c r="B5" s="35">
        <f>LOGIC!B58</f>
        <v/>
      </c>
    </row>
    <row r="6" ht="32" customHeight="1">
      <c r="A6" s="18" t="inlineStr">
        <is>
          <t>Risk Level</t>
        </is>
      </c>
      <c r="B6" s="36">
        <f>LOGIC!B59</f>
        <v/>
      </c>
    </row>
    <row r="7" ht="32" customHeight="1">
      <c r="A7" s="18" t="inlineStr">
        <is>
          <t>Revenue Cushion</t>
        </is>
      </c>
      <c r="B7" s="37">
        <f>LOGIC!B66</f>
        <v/>
      </c>
    </row>
    <row r="8" ht="32" customHeight="1">
      <c r="A8" s="18" t="inlineStr">
        <is>
          <t>Min Revenue to Survive</t>
        </is>
      </c>
      <c r="B8" s="38">
        <f>LOGIC!B65</f>
        <v/>
      </c>
    </row>
    <row r="10" ht="28" customHeight="1">
      <c r="A10" s="39" t="inlineStr">
        <is>
          <t xml:space="preserve">  SCENARIO ANALYSIS</t>
        </is>
      </c>
      <c r="B10" s="40" t="n"/>
      <c r="C10" s="40" t="n"/>
      <c r="D10" s="40" t="n"/>
      <c r="E10" s="40" t="n"/>
    </row>
    <row r="11" ht="32" customHeight="1">
      <c r="A11" s="41" t="inlineStr">
        <is>
          <t>Scenario</t>
        </is>
      </c>
      <c r="B11" s="41" t="inlineStr">
        <is>
          <t>Lowest Balance</t>
        </is>
      </c>
      <c r="C11" s="41" t="inlineStr">
        <is>
          <t>Shortage Months</t>
        </is>
      </c>
      <c r="D11" s="41" t="inlineStr">
        <is>
          <t>Runway</t>
        </is>
      </c>
      <c r="E11" s="41" t="inlineStr">
        <is>
          <t>Buffer Needed</t>
        </is>
      </c>
    </row>
    <row r="12">
      <c r="A12" s="18" t="inlineStr">
        <is>
          <t>Best Case</t>
        </is>
      </c>
      <c r="B12" s="42">
        <f>LOGIC!B48</f>
        <v/>
      </c>
      <c r="C12" s="43">
        <f>LOGIC!B44</f>
        <v/>
      </c>
      <c r="D12" s="44">
        <f>LOGIC!B61</f>
        <v/>
      </c>
      <c r="E12" s="42">
        <f>IF(LOGIC!B44&gt;0,LOGIC!B55,0)</f>
        <v/>
      </c>
    </row>
    <row r="13">
      <c r="A13" s="18" t="inlineStr">
        <is>
          <t>Expected</t>
        </is>
      </c>
      <c r="B13" s="42">
        <f>LOGIC!B49</f>
        <v/>
      </c>
      <c r="C13" s="43">
        <f>LOGIC!B45</f>
        <v/>
      </c>
      <c r="D13" s="44">
        <f>LOGIC!B62</f>
        <v/>
      </c>
      <c r="E13" s="42">
        <f>LOGIC!B56</f>
        <v/>
      </c>
    </row>
    <row r="14">
      <c r="A14" s="18" t="inlineStr">
        <is>
          <t>Worst Case</t>
        </is>
      </c>
      <c r="B14" s="42">
        <f>LOGIC!B50</f>
        <v/>
      </c>
      <c r="C14" s="43">
        <f>LOGIC!B46</f>
        <v/>
      </c>
      <c r="D14" s="44">
        <f>LOGIC!B63</f>
        <v/>
      </c>
      <c r="E14" s="42">
        <f>LOGIC!B55</f>
        <v/>
      </c>
    </row>
    <row r="16" ht="28" customHeight="1">
      <c r="A16" s="20" t="inlineStr">
        <is>
          <t xml:space="preserve">  TIMING &amp; TRIGGERS</t>
        </is>
      </c>
      <c r="B16" s="21" t="n"/>
      <c r="C16" s="21" t="n"/>
      <c r="D16" s="21" t="n"/>
      <c r="E16" s="21" t="n"/>
    </row>
    <row r="17" ht="32" customHeight="1">
      <c r="A17" s="18" t="inlineStr">
        <is>
          <t>First Shortage (Worst)</t>
        </is>
      </c>
      <c r="B17" s="36">
        <f>LOGIC!B52</f>
        <v/>
      </c>
    </row>
    <row r="18" ht="32" customHeight="1">
      <c r="A18" s="18" t="inlineStr">
        <is>
          <t>First Shortage (Expected)</t>
        </is>
      </c>
      <c r="B18" s="36">
        <f>LOGIC!B53</f>
        <v/>
      </c>
    </row>
    <row r="19" ht="32" customHeight="1">
      <c r="A19" s="18" t="inlineStr">
        <is>
          <t>Months Below Buffer (Worst)</t>
        </is>
      </c>
      <c r="B19" s="45">
        <f>LOGIC!B43</f>
        <v/>
      </c>
    </row>
    <row r="20" ht="32" customHeight="1">
      <c r="A20" s="18" t="inlineStr">
        <is>
          <t>Months Below Buffer (Expected)</t>
        </is>
      </c>
      <c r="B20" s="45">
        <f>LOGIC!B42</f>
        <v/>
      </c>
    </row>
    <row r="22" ht="28" customHeight="1">
      <c r="A22" s="30" t="inlineStr">
        <is>
          <t xml:space="preserve">  MONTHLY BALANCE PROJECTION</t>
        </is>
      </c>
      <c r="B22" s="31" t="n"/>
      <c r="C22" s="31" t="n"/>
      <c r="D22" s="31" t="n"/>
      <c r="E22" s="31" t="n"/>
    </row>
    <row r="23" ht="32" customHeight="1">
      <c r="A23" s="41" t="inlineStr">
        <is>
          <t>Month</t>
        </is>
      </c>
      <c r="B23" s="41" t="inlineStr">
        <is>
          <t>Best Case</t>
        </is>
      </c>
      <c r="C23" s="41" t="inlineStr">
        <is>
          <t>Expected</t>
        </is>
      </c>
      <c r="D23" s="41" t="inlineStr">
        <is>
          <t>Worst Case</t>
        </is>
      </c>
      <c r="E23" s="41" t="inlineStr">
        <is>
          <t>Weighted</t>
        </is>
      </c>
    </row>
    <row r="24">
      <c r="A24" s="46" t="inlineStr">
        <is>
          <t>Month 1</t>
        </is>
      </c>
      <c r="B24" s="42">
        <f>LOGIC!B27</f>
        <v/>
      </c>
      <c r="C24" s="42">
        <f>LOGIC!B28</f>
        <v/>
      </c>
      <c r="D24" s="47">
        <f>LOGIC!B29</f>
        <v/>
      </c>
      <c r="E24" s="42">
        <f>LOGIC!B30</f>
        <v/>
      </c>
    </row>
    <row r="25">
      <c r="A25" s="46" t="inlineStr">
        <is>
          <t>Month 2</t>
        </is>
      </c>
      <c r="B25" s="42">
        <f>LOGIC!C27</f>
        <v/>
      </c>
      <c r="C25" s="42">
        <f>LOGIC!C28</f>
        <v/>
      </c>
      <c r="D25" s="47">
        <f>LOGIC!C29</f>
        <v/>
      </c>
      <c r="E25" s="42">
        <f>LOGIC!C30</f>
        <v/>
      </c>
    </row>
    <row r="26">
      <c r="A26" s="46" t="inlineStr">
        <is>
          <t>Month 3</t>
        </is>
      </c>
      <c r="B26" s="42">
        <f>LOGIC!D27</f>
        <v/>
      </c>
      <c r="C26" s="42">
        <f>LOGIC!D28</f>
        <v/>
      </c>
      <c r="D26" s="47">
        <f>LOGIC!D29</f>
        <v/>
      </c>
      <c r="E26" s="42">
        <f>LOGIC!D30</f>
        <v/>
      </c>
    </row>
    <row r="27">
      <c r="A27" s="46" t="inlineStr">
        <is>
          <t>Month 4</t>
        </is>
      </c>
      <c r="B27" s="42">
        <f>LOGIC!E27</f>
        <v/>
      </c>
      <c r="C27" s="42">
        <f>LOGIC!E28</f>
        <v/>
      </c>
      <c r="D27" s="47">
        <f>LOGIC!E29</f>
        <v/>
      </c>
      <c r="E27" s="42">
        <f>LOGIC!E30</f>
        <v/>
      </c>
    </row>
    <row r="28">
      <c r="A28" s="46" t="inlineStr">
        <is>
          <t>Month 5</t>
        </is>
      </c>
      <c r="B28" s="42">
        <f>LOGIC!F27</f>
        <v/>
      </c>
      <c r="C28" s="42">
        <f>LOGIC!F28</f>
        <v/>
      </c>
      <c r="D28" s="47">
        <f>LOGIC!F29</f>
        <v/>
      </c>
      <c r="E28" s="42">
        <f>LOGIC!F30</f>
        <v/>
      </c>
    </row>
    <row r="29">
      <c r="A29" s="46" t="inlineStr">
        <is>
          <t>Month 6</t>
        </is>
      </c>
      <c r="B29" s="42">
        <f>LOGIC!G27</f>
        <v/>
      </c>
      <c r="C29" s="42">
        <f>LOGIC!G28</f>
        <v/>
      </c>
      <c r="D29" s="47">
        <f>LOGIC!G29</f>
        <v/>
      </c>
      <c r="E29" s="42">
        <f>LOGIC!G30</f>
        <v/>
      </c>
    </row>
    <row r="30">
      <c r="A30" s="46" t="inlineStr">
        <is>
          <t>Month 7</t>
        </is>
      </c>
      <c r="B30" s="42">
        <f>LOGIC!H27</f>
        <v/>
      </c>
      <c r="C30" s="42">
        <f>LOGIC!H28</f>
        <v/>
      </c>
      <c r="D30" s="47">
        <f>LOGIC!H29</f>
        <v/>
      </c>
      <c r="E30" s="42">
        <f>LOGIC!H30</f>
        <v/>
      </c>
    </row>
    <row r="31">
      <c r="A31" s="46" t="inlineStr">
        <is>
          <t>Month 8</t>
        </is>
      </c>
      <c r="B31" s="42">
        <f>LOGIC!I27</f>
        <v/>
      </c>
      <c r="C31" s="42">
        <f>LOGIC!I28</f>
        <v/>
      </c>
      <c r="D31" s="47">
        <f>LOGIC!I29</f>
        <v/>
      </c>
      <c r="E31" s="42">
        <f>LOGIC!I30</f>
        <v/>
      </c>
    </row>
    <row r="32">
      <c r="A32" s="46" t="inlineStr">
        <is>
          <t>Month 9</t>
        </is>
      </c>
      <c r="B32" s="42">
        <f>LOGIC!J27</f>
        <v/>
      </c>
      <c r="C32" s="42">
        <f>LOGIC!J28</f>
        <v/>
      </c>
      <c r="D32" s="47">
        <f>LOGIC!J29</f>
        <v/>
      </c>
      <c r="E32" s="42">
        <f>LOGIC!J30</f>
        <v/>
      </c>
    </row>
    <row r="33">
      <c r="A33" s="46" t="inlineStr">
        <is>
          <t>Month 10</t>
        </is>
      </c>
      <c r="B33" s="42">
        <f>LOGIC!K27</f>
        <v/>
      </c>
      <c r="C33" s="42">
        <f>LOGIC!K28</f>
        <v/>
      </c>
      <c r="D33" s="47">
        <f>LOGIC!K29</f>
        <v/>
      </c>
      <c r="E33" s="42">
        <f>LOGIC!K30</f>
        <v/>
      </c>
    </row>
    <row r="34">
      <c r="A34" s="46" t="inlineStr">
        <is>
          <t>Month 11</t>
        </is>
      </c>
      <c r="B34" s="42">
        <f>LOGIC!L27</f>
        <v/>
      </c>
      <c r="C34" s="42">
        <f>LOGIC!L28</f>
        <v/>
      </c>
      <c r="D34" s="47">
        <f>LOGIC!L29</f>
        <v/>
      </c>
      <c r="E34" s="42">
        <f>LOGIC!L30</f>
        <v/>
      </c>
    </row>
    <row r="35">
      <c r="A35" s="46" t="inlineStr">
        <is>
          <t>Month 12</t>
        </is>
      </c>
      <c r="B35" s="42">
        <f>LOGIC!M27</f>
        <v/>
      </c>
      <c r="C35" s="42">
        <f>LOGIC!M28</f>
        <v/>
      </c>
      <c r="D35" s="47">
        <f>LOGIC!M29</f>
        <v/>
      </c>
      <c r="E35" s="42">
        <f>LOGIC!M30</f>
        <v/>
      </c>
    </row>
    <row r="37" ht="24" customHeight="1">
      <c r="A37" s="48" t="inlineStr">
        <is>
          <t>RangeLead.com  |  Premium B2B Lead Data  |  Free Download — rangelead.com/free-tools</t>
        </is>
      </c>
    </row>
  </sheetData>
  <mergeCells count="7">
    <mergeCell ref="A4:E4"/>
    <mergeCell ref="A2:E2"/>
    <mergeCell ref="A16:E16"/>
    <mergeCell ref="A10:E10"/>
    <mergeCell ref="A1:E1"/>
    <mergeCell ref="A37:E37"/>
    <mergeCell ref="A22:E22"/>
  </mergeCells>
  <conditionalFormatting sqref="B6">
    <cfRule type="cellIs" priority="1" operator="equal" dxfId="0">
      <formula>"LOW"</formula>
    </cfRule>
    <cfRule type="cellIs" priority="2" operator="equal" dxfId="1">
      <formula>"MODERATE"</formula>
    </cfRule>
    <cfRule type="cellIs" priority="3" operator="equal" dxfId="2">
      <formula>"HIGH"</formula>
    </cfRule>
    <cfRule type="cellIs" priority="4" operator="equal" dxfId="2">
      <formula>"CRITICAL"</formula>
    </cfRule>
  </conditionalFormatting>
  <conditionalFormatting sqref="B12:B14">
    <cfRule type="cellIs" priority="5" operator="greaterThan" dxfId="0">
      <formula>0</formula>
    </cfRule>
    <cfRule type="cellIs" priority="6" operator="lessThan" dxfId="2">
      <formula>0</formula>
    </cfRule>
  </conditionalFormatting>
  <conditionalFormatting sqref="B24:E35">
    <cfRule type="cellIs" priority="7" operator="greaterThan" dxfId="0">
      <formula>0</formula>
    </cfRule>
    <cfRule type="cellIs" priority="8" operator="lessThan" dxfId="2">
      <formula>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2026-02-10T15:45:42Z</dcterms:created>
  <dcterms:modified xmlns:dcterms="http://purl.org/dc/terms/" xmlns:xsi="http://www.w3.org/2001/XMLSchema-instance" xsi:type="dcterms:W3CDTF">2026-02-10T15:45:42Z</dcterms:modified>
</cp:coreProperties>
</file>