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&quot;$&quot;#,##0"/>
    <numFmt numFmtId="166" formatCode="0.0x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E8EAF0"/>
        <bgColor rgb="00E8EAF0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165" fontId="9" fillId="10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10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3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10" fillId="3" borderId="1" applyAlignment="1" pivotButton="0" quotePrefix="0" xfId="0">
      <alignment horizontal="center" vertical="center" wrapText="1"/>
    </xf>
    <xf numFmtId="9" fontId="6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9" fontId="6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167" fontId="9" fillId="12" borderId="1" applyAlignment="1" pivotButton="0" quotePrefix="0" xfId="0">
      <alignment horizontal="center" vertical="center"/>
    </xf>
    <xf numFmtId="167" fontId="7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165" fontId="9" fillId="12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167" fontId="13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9" fontId="13" fillId="13" borderId="1" applyAlignment="1" pivotButton="0" quotePrefix="0" xfId="0">
      <alignment horizontal="center" vertical="center"/>
    </xf>
    <xf numFmtId="9" fontId="6" fillId="7" borderId="1" applyAlignment="1" pivotButton="0" quotePrefix="0" xfId="0">
      <alignment horizontal="center" vertical="center"/>
    </xf>
    <xf numFmtId="167" fontId="9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9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FINANCIAL INDEPENDENCE TIMELINE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how many years until you reach financial independence (FI). Based on the 4% rule (or custom withdrawal rate), project when your investments can sustain your lifestyle indefinitely.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Annual income (after tax)</t>
        </is>
      </c>
    </row>
    <row r="9" ht="22" customHeight="1">
      <c r="A9" s="6" t="inlineStr">
        <is>
          <t xml:space="preserve">  • Annual expenses</t>
        </is>
      </c>
    </row>
    <row r="10" ht="22" customHeight="1">
      <c r="A10" s="6" t="inlineStr">
        <is>
          <t xml:space="preserve">  • Current investment portfolio value</t>
        </is>
      </c>
    </row>
    <row r="11" ht="22" customHeight="1">
      <c r="A11" s="6" t="inlineStr">
        <is>
          <t xml:space="preserve">  • Expected annual investment return</t>
        </is>
      </c>
    </row>
    <row r="12" ht="22" customHeight="1">
      <c r="A12" s="6" t="inlineStr">
        <is>
          <t xml:space="preserve">  • Current age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Years to FI and projected FI date</t>
        </is>
      </c>
    </row>
    <row r="16" ht="22" customHeight="1">
      <c r="A16" s="6" t="inlineStr">
        <is>
          <t xml:space="preserve">  • Required FI portfolio (based on withdrawal rate)</t>
        </is>
      </c>
    </row>
    <row r="17" ht="22" customHeight="1">
      <c r="A17" s="6" t="inlineStr">
        <is>
          <t xml:space="preserve">  • Savings rate analysis</t>
        </is>
      </c>
    </row>
    <row r="18" ht="22" customHeight="1">
      <c r="A18" s="6" t="inlineStr">
        <is>
          <t xml:space="preserve">  • What-if scenarios for expense changes</t>
        </is>
      </c>
    </row>
    <row r="19" ht="22" customHeight="1">
      <c r="A19" s="6" t="inlineStr">
        <is>
          <t xml:space="preserve">  • Year-by-year FI progress table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FI Assumptions</t>
        </is>
      </c>
      <c r="B1" s="8" t="n"/>
      <c r="C1" s="8" t="n"/>
    </row>
    <row r="3" ht="26" customHeight="1">
      <c r="A3" s="9" t="inlineStr">
        <is>
          <t>Safe Withdrawal Rate (SWR)</t>
        </is>
      </c>
      <c r="B3" s="10" t="n">
        <v>0.04</v>
      </c>
      <c r="C3" s="11" t="inlineStr">
        <is>
          <t>Traditional: 4% (Trinity Study)</t>
        </is>
      </c>
    </row>
    <row r="4" ht="26" customHeight="1">
      <c r="A4" s="9" t="inlineStr">
        <is>
          <t>Inflation Rate</t>
        </is>
      </c>
      <c r="B4" s="12" t="n">
        <v>0.03</v>
      </c>
      <c r="C4" s="11" t="inlineStr">
        <is>
          <t>Annual inflation assumption</t>
        </is>
      </c>
    </row>
    <row r="5" ht="26" customHeight="1">
      <c r="A5" s="9" t="inlineStr">
        <is>
          <t>Social Security Monthly (future)</t>
        </is>
      </c>
      <c r="B5" s="13" t="n">
        <v>2000</v>
      </c>
      <c r="C5" s="11" t="inlineStr">
        <is>
          <t>Expected SS income (0 if not counting on it)</t>
        </is>
      </c>
    </row>
    <row r="6" ht="26" customHeight="1">
      <c r="A6" s="9" t="inlineStr">
        <is>
          <t>Social Security Start Age</t>
        </is>
      </c>
      <c r="B6" s="14" t="n">
        <v>67</v>
      </c>
      <c r="C6" s="11" t="inlineStr">
        <is>
          <t>When SS benefits begin</t>
        </is>
      </c>
    </row>
    <row r="7" ht="26" customHeight="1">
      <c r="A7" s="9" t="inlineStr">
        <is>
          <t>Expense Reduction Scenario %</t>
        </is>
      </c>
      <c r="B7" s="12" t="n">
        <v>0.1</v>
      </c>
      <c r="C7" s="11" t="inlineStr">
        <is>
          <t>What if you cut expenses by this %?</t>
        </is>
      </c>
    </row>
    <row r="8" ht="26" customHeight="1">
      <c r="A8" s="9" t="inlineStr">
        <is>
          <t>Expense Increase Scenario %</t>
        </is>
      </c>
      <c r="B8" s="12" t="n">
        <v>0.15</v>
      </c>
      <c r="C8" s="11" t="inlineStr">
        <is>
          <t>What if expenses increase by this %?</t>
        </is>
      </c>
    </row>
    <row r="9" ht="26" customHeight="1">
      <c r="A9" s="9" t="inlineStr">
        <is>
          <t>Income Growth Rate</t>
        </is>
      </c>
      <c r="B9" s="12" t="n">
        <v>0.03</v>
      </c>
      <c r="C9" s="11" t="inlineStr">
        <is>
          <t>Expected annual income growth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FI INPUTS — Enter your data in yellow cells</t>
        </is>
      </c>
      <c r="B1" s="16" t="n"/>
      <c r="C1" s="16" t="n"/>
    </row>
    <row r="3" ht="28" customHeight="1">
      <c r="A3" s="17" t="inlineStr">
        <is>
          <t>Annual Income (after tax)</t>
        </is>
      </c>
      <c r="B3" s="18" t="n">
        <v>85000</v>
      </c>
      <c r="C3" s="11" t="inlineStr">
        <is>
          <t>Your take-home pay</t>
        </is>
      </c>
    </row>
    <row r="4" ht="28" customHeight="1">
      <c r="A4" s="17" t="inlineStr">
        <is>
          <t>Annual Expenses</t>
        </is>
      </c>
      <c r="B4" s="18" t="n">
        <v>50000</v>
      </c>
      <c r="C4" s="11" t="inlineStr">
        <is>
          <t>Total annual spending</t>
        </is>
      </c>
    </row>
    <row r="5" ht="28" customHeight="1">
      <c r="A5" s="17" t="inlineStr">
        <is>
          <t>Current Portfolio Value</t>
        </is>
      </c>
      <c r="B5" s="18" t="n">
        <v>120000</v>
      </c>
      <c r="C5" s="11" t="inlineStr">
        <is>
          <t>Total invested assets now</t>
        </is>
      </c>
    </row>
    <row r="6" ht="28" customHeight="1">
      <c r="A6" s="17" t="inlineStr">
        <is>
          <t>Expected Annual Return</t>
        </is>
      </c>
      <c r="B6" s="19" t="n">
        <v>0.07000000000000001</v>
      </c>
      <c r="C6" s="11" t="inlineStr">
        <is>
          <t>Avg market return (7-10%)</t>
        </is>
      </c>
    </row>
    <row r="7" ht="28" customHeight="1">
      <c r="A7" s="17" t="inlineStr">
        <is>
          <t>Current Age</t>
        </is>
      </c>
      <c r="B7" s="20" t="n">
        <v>30</v>
      </c>
      <c r="C7" s="11" t="inlineStr">
        <is>
          <t>Your current age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8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</row>
    <row r="3" ht="28" customHeight="1">
      <c r="A3" s="23" t="inlineStr">
        <is>
          <t xml:space="preserve">  CORE FI NUMBERS</t>
        </is>
      </c>
      <c r="B3" s="24" t="n"/>
      <c r="C3" s="24" t="n"/>
      <c r="D3" s="24" t="n"/>
      <c r="E3" s="24" t="n"/>
      <c r="F3" s="24" t="n"/>
    </row>
    <row r="5" ht="28" customHeight="1">
      <c r="A5" s="25" t="inlineStr">
        <is>
          <t>Annual Savings</t>
        </is>
      </c>
      <c r="B5" s="26">
        <f>INPUT!B3-INPUT!B4</f>
        <v/>
      </c>
    </row>
    <row r="6" ht="28" customHeight="1">
      <c r="A6" s="25" t="inlineStr">
        <is>
          <t>Monthly Savings</t>
        </is>
      </c>
      <c r="B6" s="26">
        <f>B5/12</f>
        <v/>
      </c>
    </row>
    <row r="7" ht="28" customHeight="1">
      <c r="A7" s="25" t="inlineStr">
        <is>
          <t>Savings Rate</t>
        </is>
      </c>
      <c r="B7" s="27">
        <f>IFERROR((INPUT!B3-INPUT!B4)/INPUT!B3,0)</f>
        <v/>
      </c>
    </row>
    <row r="8" ht="28" customHeight="1">
      <c r="A8" s="25" t="inlineStr">
        <is>
          <t>FI Number (portfolio needed)</t>
        </is>
      </c>
      <c r="B8" s="26">
        <f>INPUT!B4/CONFIG!B3</f>
        <v/>
      </c>
    </row>
    <row r="9" ht="28" customHeight="1">
      <c r="A9" s="25" t="inlineStr">
        <is>
          <t>Gap to FI</t>
        </is>
      </c>
      <c r="B9" s="26">
        <f>B8-INPUT!B5</f>
        <v/>
      </c>
    </row>
    <row r="10" ht="28" customHeight="1">
      <c r="A10" s="25" t="inlineStr">
        <is>
          <t>FI Multiple Needed</t>
        </is>
      </c>
      <c r="B10" s="28">
        <f>IFERROR(1/CONFIG!B3,25)</f>
        <v/>
      </c>
    </row>
    <row r="11" ht="28" customHeight="1">
      <c r="A11" s="25" t="inlineStr">
        <is>
          <t>Current FI %</t>
        </is>
      </c>
      <c r="B11" s="27">
        <f>IFERROR(INPUT!B5/B8,0)</f>
        <v/>
      </c>
    </row>
    <row r="13" ht="28" customHeight="1">
      <c r="A13" s="25" t="inlineStr">
        <is>
          <t>Real Return Rate</t>
        </is>
      </c>
      <c r="B13" s="29">
        <f>(1+INPUT!B6)/(1+CONFIG!B4)-1</f>
        <v/>
      </c>
    </row>
    <row r="14" ht="28" customHeight="1">
      <c r="A14" s="25" t="inlineStr">
        <is>
          <t>Years to FI</t>
        </is>
      </c>
      <c r="B14" s="30">
        <f>IFERROR(MAX(0,NPER(INPUT!B6/12,-B6,INPUT!B5,-B8)/12),99)</f>
        <v/>
      </c>
    </row>
    <row r="15" ht="28" customHeight="1">
      <c r="A15" s="25" t="inlineStr">
        <is>
          <t>FI Age</t>
        </is>
      </c>
      <c r="B15" s="30">
        <f>INPUT!B7+B14</f>
        <v/>
      </c>
    </row>
    <row r="16" ht="28" customHeight="1">
      <c r="A16" s="25" t="inlineStr">
        <is>
          <t>FI Year</t>
        </is>
      </c>
      <c r="B16" s="31">
        <f>YEAR(TODAY())+ROUNDUP(B14,0)</f>
        <v/>
      </c>
    </row>
    <row r="17" ht="28" customHeight="1">
      <c r="A17" s="25" t="inlineStr">
        <is>
          <t>FI Date (approx)</t>
        </is>
      </c>
      <c r="B17" s="32">
        <f>TEXT(EDATE(TODAY(),ROUND(B14*12,0)),"MMM YYYY")</f>
        <v/>
      </c>
    </row>
    <row r="20" ht="28" customHeight="1">
      <c r="A20" s="33" t="inlineStr">
        <is>
          <t xml:space="preserve">  EXPENSE CHANGE IMPACT</t>
        </is>
      </c>
      <c r="B20" s="34" t="n"/>
      <c r="C20" s="34" t="n"/>
      <c r="D20" s="34" t="n"/>
      <c r="E20" s="34" t="n"/>
      <c r="F20" s="34" t="n"/>
    </row>
    <row r="22" ht="28" customHeight="1">
      <c r="A22" s="25" t="inlineStr">
        <is>
          <t>--- If Expenses DECREASE by target % ---</t>
        </is>
      </c>
      <c r="B22" s="32" t="inlineStr"/>
    </row>
    <row r="23" ht="28" customHeight="1">
      <c r="A23" s="25" t="inlineStr">
        <is>
          <t>New Annual Expenses</t>
        </is>
      </c>
      <c r="B23" s="26">
        <f>INPUT!B4*(1-CONFIG!B7)</f>
        <v/>
      </c>
    </row>
    <row r="24" ht="28" customHeight="1">
      <c r="A24" s="25" t="inlineStr">
        <is>
          <t>New FI Number</t>
        </is>
      </c>
      <c r="B24" s="26">
        <f>B23/CONFIG!B3</f>
        <v/>
      </c>
    </row>
    <row r="25" ht="28" customHeight="1">
      <c r="A25" s="25" t="inlineStr">
        <is>
          <t>New Annual Savings</t>
        </is>
      </c>
      <c r="B25" s="26">
        <f>INPUT!B3-B23</f>
        <v/>
      </c>
    </row>
    <row r="26" ht="28" customHeight="1">
      <c r="A26" s="25" t="inlineStr">
        <is>
          <t>New Years to FI</t>
        </is>
      </c>
      <c r="B26" s="30">
        <f>IFERROR(MAX(0,NPER(INPUT!B6/12,-B25/12,INPUT!B5,-B24)/12),99)</f>
        <v/>
      </c>
    </row>
    <row r="27" ht="28" customHeight="1">
      <c r="A27" s="25" t="inlineStr">
        <is>
          <t>Years Saved</t>
        </is>
      </c>
      <c r="B27" s="30">
        <f>B14-B26</f>
        <v/>
      </c>
    </row>
    <row r="29" ht="28" customHeight="1">
      <c r="A29" s="25" t="inlineStr">
        <is>
          <t>--- If Expenses INCREASE by target % ---</t>
        </is>
      </c>
      <c r="B29" s="32" t="inlineStr"/>
    </row>
    <row r="30" ht="28" customHeight="1">
      <c r="A30" s="25" t="inlineStr">
        <is>
          <t>New Annual Expenses</t>
        </is>
      </c>
      <c r="B30" s="26">
        <f>INPUT!B4*(1+CONFIG!B8)</f>
        <v/>
      </c>
    </row>
    <row r="31" ht="28" customHeight="1">
      <c r="A31" s="25" t="inlineStr">
        <is>
          <t>New FI Number</t>
        </is>
      </c>
      <c r="B31" s="26">
        <f>B30/CONFIG!B3</f>
        <v/>
      </c>
    </row>
    <row r="32" ht="28" customHeight="1">
      <c r="A32" s="25" t="inlineStr">
        <is>
          <t>New Annual Savings</t>
        </is>
      </c>
      <c r="B32" s="26">
        <f>INPUT!B3-B30</f>
        <v/>
      </c>
    </row>
    <row r="33" ht="28" customHeight="1">
      <c r="A33" s="25" t="inlineStr">
        <is>
          <t>New Years to FI</t>
        </is>
      </c>
      <c r="B33" s="30">
        <f>IFERROR(MAX(0,IF(B32&lt;=0,99,NPER(INPUT!B6/12,-B32/12,INPUT!B5,-B31)/12)),99)</f>
        <v/>
      </c>
    </row>
    <row r="34" ht="28" customHeight="1">
      <c r="A34" s="25" t="inlineStr">
        <is>
          <t>Years Added</t>
        </is>
      </c>
      <c r="B34" s="30">
        <f>B33-B14</f>
        <v/>
      </c>
    </row>
    <row r="36" ht="28" customHeight="1">
      <c r="A36" s="15" t="inlineStr">
        <is>
          <t xml:space="preserve">  SAVINGS RATE vs YEARS TO FI</t>
        </is>
      </c>
      <c r="B36" s="16" t="n"/>
      <c r="C36" s="16" t="n"/>
      <c r="D36" s="16" t="n"/>
      <c r="E36" s="16" t="n"/>
      <c r="F36" s="16" t="n"/>
    </row>
    <row r="37" ht="32" customHeight="1">
      <c r="A37" s="35" t="inlineStr">
        <is>
          <t>Savings Rate</t>
        </is>
      </c>
      <c r="B37" s="35" t="inlineStr">
        <is>
          <t>Annual Savings</t>
        </is>
      </c>
      <c r="C37" s="35" t="inlineStr">
        <is>
          <t>FI Number</t>
        </is>
      </c>
      <c r="D37" s="35" t="inlineStr">
        <is>
          <t>Years to FI</t>
        </is>
      </c>
      <c r="E37" s="35" t="inlineStr">
        <is>
          <t>FI Age</t>
        </is>
      </c>
    </row>
    <row r="38">
      <c r="A38" s="36" t="n">
        <v>0.1</v>
      </c>
      <c r="B38" s="37">
        <f>INPUT!B3*A38</f>
        <v/>
      </c>
      <c r="C38" s="37">
        <f>(INPUT!B3-B38)/CONFIG!B3</f>
        <v/>
      </c>
      <c r="D38" s="30">
        <f>IFERROR(MAX(0,NPER(INPUT!B6/12,-B38/12,INPUT!B5,-C38)/12),99)</f>
        <v/>
      </c>
      <c r="E38" s="38">
        <f>INPUT!B7+D38</f>
        <v/>
      </c>
    </row>
    <row r="39">
      <c r="A39" s="39" t="n">
        <v>0.2</v>
      </c>
      <c r="B39" s="40">
        <f>INPUT!B3*A39</f>
        <v/>
      </c>
      <c r="C39" s="40">
        <f>(INPUT!B3-B39)/CONFIG!B3</f>
        <v/>
      </c>
      <c r="D39" s="41">
        <f>IFERROR(MAX(0,NPER(INPUT!B6/12,-B39/12,INPUT!B5,-C39)/12),99)</f>
        <v/>
      </c>
      <c r="E39" s="42">
        <f>INPUT!B7+D39</f>
        <v/>
      </c>
    </row>
    <row r="40">
      <c r="A40" s="36" t="n">
        <v>0.3</v>
      </c>
      <c r="B40" s="37">
        <f>INPUT!B3*A40</f>
        <v/>
      </c>
      <c r="C40" s="37">
        <f>(INPUT!B3-B40)/CONFIG!B3</f>
        <v/>
      </c>
      <c r="D40" s="30">
        <f>IFERROR(MAX(0,NPER(INPUT!B6/12,-B40/12,INPUT!B5,-C40)/12),99)</f>
        <v/>
      </c>
      <c r="E40" s="38">
        <f>INPUT!B7+D40</f>
        <v/>
      </c>
    </row>
    <row r="41">
      <c r="A41" s="39" t="n">
        <v>0.4</v>
      </c>
      <c r="B41" s="40">
        <f>INPUT!B3*A41</f>
        <v/>
      </c>
      <c r="C41" s="40">
        <f>(INPUT!B3-B41)/CONFIG!B3</f>
        <v/>
      </c>
      <c r="D41" s="41">
        <f>IFERROR(MAX(0,NPER(INPUT!B6/12,-B41/12,INPUT!B5,-C41)/12),99)</f>
        <v/>
      </c>
      <c r="E41" s="42">
        <f>INPUT!B7+D41</f>
        <v/>
      </c>
    </row>
    <row r="42">
      <c r="A42" s="36" t="n">
        <v>0.5</v>
      </c>
      <c r="B42" s="37">
        <f>INPUT!B3*A42</f>
        <v/>
      </c>
      <c r="C42" s="37">
        <f>(INPUT!B3-B42)/CONFIG!B3</f>
        <v/>
      </c>
      <c r="D42" s="30">
        <f>IFERROR(MAX(0,NPER(INPUT!B6/12,-B42/12,INPUT!B5,-C42)/12),99)</f>
        <v/>
      </c>
      <c r="E42" s="38">
        <f>INPUT!B7+D42</f>
        <v/>
      </c>
    </row>
    <row r="43">
      <c r="A43" s="39" t="n">
        <v>0.6</v>
      </c>
      <c r="B43" s="40">
        <f>INPUT!B3*A43</f>
        <v/>
      </c>
      <c r="C43" s="40">
        <f>(INPUT!B3-B43)/CONFIG!B3</f>
        <v/>
      </c>
      <c r="D43" s="41">
        <f>IFERROR(MAX(0,NPER(INPUT!B6/12,-B43/12,INPUT!B5,-C43)/12),99)</f>
        <v/>
      </c>
      <c r="E43" s="42">
        <f>INPUT!B7+D43</f>
        <v/>
      </c>
    </row>
    <row r="44">
      <c r="A44" s="36" t="n">
        <v>0.7</v>
      </c>
      <c r="B44" s="37">
        <f>INPUT!B3*A44</f>
        <v/>
      </c>
      <c r="C44" s="37">
        <f>(INPUT!B3-B44)/CONFIG!B3</f>
        <v/>
      </c>
      <c r="D44" s="30">
        <f>IFERROR(MAX(0,NPER(INPUT!B6/12,-B44/12,INPUT!B5,-C44)/12),99)</f>
        <v/>
      </c>
      <c r="E44" s="38">
        <f>INPUT!B7+D44</f>
        <v/>
      </c>
    </row>
    <row r="45">
      <c r="A45" s="39" t="n">
        <v>0.8</v>
      </c>
      <c r="B45" s="40">
        <f>INPUT!B3*A45</f>
        <v/>
      </c>
      <c r="C45" s="40">
        <f>(INPUT!B3-B45)/CONFIG!B3</f>
        <v/>
      </c>
      <c r="D45" s="41">
        <f>IFERROR(MAX(0,NPER(INPUT!B6/12,-B45/12,INPUT!B5,-C45)/12),99)</f>
        <v/>
      </c>
      <c r="E45" s="42">
        <f>INPUT!B7+D45</f>
        <v/>
      </c>
    </row>
    <row r="47" ht="28" customHeight="1">
      <c r="A47" s="43" t="inlineStr">
        <is>
          <t xml:space="preserve">  YEAR-BY-YEAR FI PROGRESS</t>
        </is>
      </c>
      <c r="B47" s="44" t="n"/>
      <c r="C47" s="44" t="n"/>
      <c r="D47" s="44" t="n"/>
      <c r="E47" s="44" t="n"/>
      <c r="F47" s="44" t="n"/>
    </row>
    <row r="48" ht="32" customHeight="1">
      <c r="A48" s="35" t="inlineStr">
        <is>
          <t>Year</t>
        </is>
      </c>
      <c r="B48" s="35" t="inlineStr">
        <is>
          <t>Age</t>
        </is>
      </c>
      <c r="C48" s="35" t="inlineStr">
        <is>
          <t>Portfolio Start</t>
        </is>
      </c>
      <c r="D48" s="35" t="inlineStr">
        <is>
          <t>Savings</t>
        </is>
      </c>
      <c r="E48" s="35" t="inlineStr">
        <is>
          <t>Growth</t>
        </is>
      </c>
      <c r="F48" s="35" t="inlineStr">
        <is>
          <t>Portfolio End</t>
        </is>
      </c>
    </row>
    <row r="49">
      <c r="A49" s="45" t="n">
        <v>1</v>
      </c>
      <c r="B49" s="46">
        <f>INPUT!B7+A49</f>
        <v/>
      </c>
      <c r="C49" s="37">
        <f>INPUT!B5</f>
        <v/>
      </c>
      <c r="D49" s="37">
        <f>MAX(0,(INPUT!B3*(1+CONFIG!B9)^(A49-1))-INPUT!B4*(1+CONFIG!B4)^(A49-1))</f>
        <v/>
      </c>
      <c r="E49" s="37">
        <f>(C49+D49/2)*INPUT!B6</f>
        <v/>
      </c>
      <c r="F49" s="26">
        <f>C49+D49+E49</f>
        <v/>
      </c>
    </row>
    <row r="50">
      <c r="A50" s="47" t="n">
        <v>2</v>
      </c>
      <c r="B50" s="48">
        <f>INPUT!B7+A50</f>
        <v/>
      </c>
      <c r="C50" s="40">
        <f>F49</f>
        <v/>
      </c>
      <c r="D50" s="40">
        <f>MAX(0,(INPUT!B3*(1+CONFIG!B9)^(A50-1))-INPUT!B4*(1+CONFIG!B4)^(A50-1))</f>
        <v/>
      </c>
      <c r="E50" s="40">
        <f>(C50+D50/2)*INPUT!B6</f>
        <v/>
      </c>
      <c r="F50" s="49">
        <f>C50+D50+E50</f>
        <v/>
      </c>
    </row>
    <row r="51">
      <c r="A51" s="45" t="n">
        <v>3</v>
      </c>
      <c r="B51" s="46">
        <f>INPUT!B7+A51</f>
        <v/>
      </c>
      <c r="C51" s="37">
        <f>F50</f>
        <v/>
      </c>
      <c r="D51" s="37">
        <f>MAX(0,(INPUT!B3*(1+CONFIG!B9)^(A51-1))-INPUT!B4*(1+CONFIG!B4)^(A51-1))</f>
        <v/>
      </c>
      <c r="E51" s="37">
        <f>(C51+D51/2)*INPUT!B6</f>
        <v/>
      </c>
      <c r="F51" s="26">
        <f>C51+D51+E51</f>
        <v/>
      </c>
    </row>
    <row r="52">
      <c r="A52" s="47" t="n">
        <v>4</v>
      </c>
      <c r="B52" s="48">
        <f>INPUT!B7+A52</f>
        <v/>
      </c>
      <c r="C52" s="40">
        <f>F51</f>
        <v/>
      </c>
      <c r="D52" s="40">
        <f>MAX(0,(INPUT!B3*(1+CONFIG!B9)^(A52-1))-INPUT!B4*(1+CONFIG!B4)^(A52-1))</f>
        <v/>
      </c>
      <c r="E52" s="40">
        <f>(C52+D52/2)*INPUT!B6</f>
        <v/>
      </c>
      <c r="F52" s="49">
        <f>C52+D52+E52</f>
        <v/>
      </c>
    </row>
    <row r="53">
      <c r="A53" s="45" t="n">
        <v>5</v>
      </c>
      <c r="B53" s="46">
        <f>INPUT!B7+A53</f>
        <v/>
      </c>
      <c r="C53" s="37">
        <f>F52</f>
        <v/>
      </c>
      <c r="D53" s="37">
        <f>MAX(0,(INPUT!B3*(1+CONFIG!B9)^(A53-1))-INPUT!B4*(1+CONFIG!B4)^(A53-1))</f>
        <v/>
      </c>
      <c r="E53" s="37">
        <f>(C53+D53/2)*INPUT!B6</f>
        <v/>
      </c>
      <c r="F53" s="26">
        <f>C53+D53+E53</f>
        <v/>
      </c>
    </row>
    <row r="54">
      <c r="A54" s="47" t="n">
        <v>6</v>
      </c>
      <c r="B54" s="48">
        <f>INPUT!B7+A54</f>
        <v/>
      </c>
      <c r="C54" s="40">
        <f>F53</f>
        <v/>
      </c>
      <c r="D54" s="40">
        <f>MAX(0,(INPUT!B3*(1+CONFIG!B9)^(A54-1))-INPUT!B4*(1+CONFIG!B4)^(A54-1))</f>
        <v/>
      </c>
      <c r="E54" s="40">
        <f>(C54+D54/2)*INPUT!B6</f>
        <v/>
      </c>
      <c r="F54" s="49">
        <f>C54+D54+E54</f>
        <v/>
      </c>
    </row>
    <row r="55">
      <c r="A55" s="45" t="n">
        <v>7</v>
      </c>
      <c r="B55" s="46">
        <f>INPUT!B7+A55</f>
        <v/>
      </c>
      <c r="C55" s="37">
        <f>F54</f>
        <v/>
      </c>
      <c r="D55" s="37">
        <f>MAX(0,(INPUT!B3*(1+CONFIG!B9)^(A55-1))-INPUT!B4*(1+CONFIG!B4)^(A55-1))</f>
        <v/>
      </c>
      <c r="E55" s="37">
        <f>(C55+D55/2)*INPUT!B6</f>
        <v/>
      </c>
      <c r="F55" s="26">
        <f>C55+D55+E55</f>
        <v/>
      </c>
    </row>
    <row r="56">
      <c r="A56" s="47" t="n">
        <v>8</v>
      </c>
      <c r="B56" s="48">
        <f>INPUT!B7+A56</f>
        <v/>
      </c>
      <c r="C56" s="40">
        <f>F55</f>
        <v/>
      </c>
      <c r="D56" s="40">
        <f>MAX(0,(INPUT!B3*(1+CONFIG!B9)^(A56-1))-INPUT!B4*(1+CONFIG!B4)^(A56-1))</f>
        <v/>
      </c>
      <c r="E56" s="40">
        <f>(C56+D56/2)*INPUT!B6</f>
        <v/>
      </c>
      <c r="F56" s="49">
        <f>C56+D56+E56</f>
        <v/>
      </c>
    </row>
    <row r="57">
      <c r="A57" s="45" t="n">
        <v>9</v>
      </c>
      <c r="B57" s="46">
        <f>INPUT!B7+A57</f>
        <v/>
      </c>
      <c r="C57" s="37">
        <f>F56</f>
        <v/>
      </c>
      <c r="D57" s="37">
        <f>MAX(0,(INPUT!B3*(1+CONFIG!B9)^(A57-1))-INPUT!B4*(1+CONFIG!B4)^(A57-1))</f>
        <v/>
      </c>
      <c r="E57" s="37">
        <f>(C57+D57/2)*INPUT!B6</f>
        <v/>
      </c>
      <c r="F57" s="26">
        <f>C57+D57+E57</f>
        <v/>
      </c>
    </row>
    <row r="58">
      <c r="A58" s="47" t="n">
        <v>10</v>
      </c>
      <c r="B58" s="48">
        <f>INPUT!B7+A58</f>
        <v/>
      </c>
      <c r="C58" s="40">
        <f>F57</f>
        <v/>
      </c>
      <c r="D58" s="40">
        <f>MAX(0,(INPUT!B3*(1+CONFIG!B9)^(A58-1))-INPUT!B4*(1+CONFIG!B4)^(A58-1))</f>
        <v/>
      </c>
      <c r="E58" s="40">
        <f>(C58+D58/2)*INPUT!B6</f>
        <v/>
      </c>
      <c r="F58" s="49">
        <f>C58+D58+E58</f>
        <v/>
      </c>
    </row>
    <row r="59">
      <c r="A59" s="45" t="n">
        <v>11</v>
      </c>
      <c r="B59" s="46">
        <f>INPUT!B7+A59</f>
        <v/>
      </c>
      <c r="C59" s="37">
        <f>F58</f>
        <v/>
      </c>
      <c r="D59" s="37">
        <f>MAX(0,(INPUT!B3*(1+CONFIG!B9)^(A59-1))-INPUT!B4*(1+CONFIG!B4)^(A59-1))</f>
        <v/>
      </c>
      <c r="E59" s="37">
        <f>(C59+D59/2)*INPUT!B6</f>
        <v/>
      </c>
      <c r="F59" s="26">
        <f>C59+D59+E59</f>
        <v/>
      </c>
    </row>
    <row r="60">
      <c r="A60" s="47" t="n">
        <v>12</v>
      </c>
      <c r="B60" s="48">
        <f>INPUT!B7+A60</f>
        <v/>
      </c>
      <c r="C60" s="40">
        <f>F59</f>
        <v/>
      </c>
      <c r="D60" s="40">
        <f>MAX(0,(INPUT!B3*(1+CONFIG!B9)^(A60-1))-INPUT!B4*(1+CONFIG!B4)^(A60-1))</f>
        <v/>
      </c>
      <c r="E60" s="40">
        <f>(C60+D60/2)*INPUT!B6</f>
        <v/>
      </c>
      <c r="F60" s="49">
        <f>C60+D60+E60</f>
        <v/>
      </c>
    </row>
    <row r="61">
      <c r="A61" s="45" t="n">
        <v>13</v>
      </c>
      <c r="B61" s="46">
        <f>INPUT!B7+A61</f>
        <v/>
      </c>
      <c r="C61" s="37">
        <f>F60</f>
        <v/>
      </c>
      <c r="D61" s="37">
        <f>MAX(0,(INPUT!B3*(1+CONFIG!B9)^(A61-1))-INPUT!B4*(1+CONFIG!B4)^(A61-1))</f>
        <v/>
      </c>
      <c r="E61" s="37">
        <f>(C61+D61/2)*INPUT!B6</f>
        <v/>
      </c>
      <c r="F61" s="26">
        <f>C61+D61+E61</f>
        <v/>
      </c>
    </row>
    <row r="62">
      <c r="A62" s="47" t="n">
        <v>14</v>
      </c>
      <c r="B62" s="48">
        <f>INPUT!B7+A62</f>
        <v/>
      </c>
      <c r="C62" s="40">
        <f>F61</f>
        <v/>
      </c>
      <c r="D62" s="40">
        <f>MAX(0,(INPUT!B3*(1+CONFIG!B9)^(A62-1))-INPUT!B4*(1+CONFIG!B4)^(A62-1))</f>
        <v/>
      </c>
      <c r="E62" s="40">
        <f>(C62+D62/2)*INPUT!B6</f>
        <v/>
      </c>
      <c r="F62" s="49">
        <f>C62+D62+E62</f>
        <v/>
      </c>
    </row>
    <row r="63">
      <c r="A63" s="45" t="n">
        <v>15</v>
      </c>
      <c r="B63" s="46">
        <f>INPUT!B7+A63</f>
        <v/>
      </c>
      <c r="C63" s="37">
        <f>F62</f>
        <v/>
      </c>
      <c r="D63" s="37">
        <f>MAX(0,(INPUT!B3*(1+CONFIG!B9)^(A63-1))-INPUT!B4*(1+CONFIG!B4)^(A63-1))</f>
        <v/>
      </c>
      <c r="E63" s="37">
        <f>(C63+D63/2)*INPUT!B6</f>
        <v/>
      </c>
      <c r="F63" s="26">
        <f>C63+D63+E63</f>
        <v/>
      </c>
    </row>
    <row r="64">
      <c r="A64" s="47" t="n">
        <v>16</v>
      </c>
      <c r="B64" s="48">
        <f>INPUT!B7+A64</f>
        <v/>
      </c>
      <c r="C64" s="40">
        <f>F63</f>
        <v/>
      </c>
      <c r="D64" s="40">
        <f>MAX(0,(INPUT!B3*(1+CONFIG!B9)^(A64-1))-INPUT!B4*(1+CONFIG!B4)^(A64-1))</f>
        <v/>
      </c>
      <c r="E64" s="40">
        <f>(C64+D64/2)*INPUT!B6</f>
        <v/>
      </c>
      <c r="F64" s="49">
        <f>C64+D64+E64</f>
        <v/>
      </c>
    </row>
    <row r="65">
      <c r="A65" s="45" t="n">
        <v>17</v>
      </c>
      <c r="B65" s="46">
        <f>INPUT!B7+A65</f>
        <v/>
      </c>
      <c r="C65" s="37">
        <f>F64</f>
        <v/>
      </c>
      <c r="D65" s="37">
        <f>MAX(0,(INPUT!B3*(1+CONFIG!B9)^(A65-1))-INPUT!B4*(1+CONFIG!B4)^(A65-1))</f>
        <v/>
      </c>
      <c r="E65" s="37">
        <f>(C65+D65/2)*INPUT!B6</f>
        <v/>
      </c>
      <c r="F65" s="26">
        <f>C65+D65+E65</f>
        <v/>
      </c>
    </row>
    <row r="66">
      <c r="A66" s="47" t="n">
        <v>18</v>
      </c>
      <c r="B66" s="48">
        <f>INPUT!B7+A66</f>
        <v/>
      </c>
      <c r="C66" s="40">
        <f>F65</f>
        <v/>
      </c>
      <c r="D66" s="40">
        <f>MAX(0,(INPUT!B3*(1+CONFIG!B9)^(A66-1))-INPUT!B4*(1+CONFIG!B4)^(A66-1))</f>
        <v/>
      </c>
      <c r="E66" s="40">
        <f>(C66+D66/2)*INPUT!B6</f>
        <v/>
      </c>
      <c r="F66" s="49">
        <f>C66+D66+E66</f>
        <v/>
      </c>
    </row>
    <row r="67">
      <c r="A67" s="45" t="n">
        <v>19</v>
      </c>
      <c r="B67" s="46">
        <f>INPUT!B7+A67</f>
        <v/>
      </c>
      <c r="C67" s="37">
        <f>F66</f>
        <v/>
      </c>
      <c r="D67" s="37">
        <f>MAX(0,(INPUT!B3*(1+CONFIG!B9)^(A67-1))-INPUT!B4*(1+CONFIG!B4)^(A67-1))</f>
        <v/>
      </c>
      <c r="E67" s="37">
        <f>(C67+D67/2)*INPUT!B6</f>
        <v/>
      </c>
      <c r="F67" s="26">
        <f>C67+D67+E67</f>
        <v/>
      </c>
    </row>
    <row r="68">
      <c r="A68" s="47" t="n">
        <v>20</v>
      </c>
      <c r="B68" s="48">
        <f>INPUT!B7+A68</f>
        <v/>
      </c>
      <c r="C68" s="40">
        <f>F67</f>
        <v/>
      </c>
      <c r="D68" s="40">
        <f>MAX(0,(INPUT!B3*(1+CONFIG!B9)^(A68-1))-INPUT!B4*(1+CONFIG!B4)^(A68-1))</f>
        <v/>
      </c>
      <c r="E68" s="40">
        <f>(C68+D68/2)*INPUT!B6</f>
        <v/>
      </c>
      <c r="F68" s="49">
        <f>C68+D68+E68</f>
        <v/>
      </c>
    </row>
    <row r="69">
      <c r="A69" s="45" t="n">
        <v>21</v>
      </c>
      <c r="B69" s="46">
        <f>INPUT!B7+A69</f>
        <v/>
      </c>
      <c r="C69" s="37">
        <f>F68</f>
        <v/>
      </c>
      <c r="D69" s="37">
        <f>MAX(0,(INPUT!B3*(1+CONFIG!B9)^(A69-1))-INPUT!B4*(1+CONFIG!B4)^(A69-1))</f>
        <v/>
      </c>
      <c r="E69" s="37">
        <f>(C69+D69/2)*INPUT!B6</f>
        <v/>
      </c>
      <c r="F69" s="26">
        <f>C69+D69+E69</f>
        <v/>
      </c>
    </row>
    <row r="70">
      <c r="A70" s="47" t="n">
        <v>22</v>
      </c>
      <c r="B70" s="48">
        <f>INPUT!B7+A70</f>
        <v/>
      </c>
      <c r="C70" s="40">
        <f>F69</f>
        <v/>
      </c>
      <c r="D70" s="40">
        <f>MAX(0,(INPUT!B3*(1+CONFIG!B9)^(A70-1))-INPUT!B4*(1+CONFIG!B4)^(A70-1))</f>
        <v/>
      </c>
      <c r="E70" s="40">
        <f>(C70+D70/2)*INPUT!B6</f>
        <v/>
      </c>
      <c r="F70" s="49">
        <f>C70+D70+E70</f>
        <v/>
      </c>
    </row>
    <row r="71">
      <c r="A71" s="45" t="n">
        <v>23</v>
      </c>
      <c r="B71" s="46">
        <f>INPUT!B7+A71</f>
        <v/>
      </c>
      <c r="C71" s="37">
        <f>F70</f>
        <v/>
      </c>
      <c r="D71" s="37">
        <f>MAX(0,(INPUT!B3*(1+CONFIG!B9)^(A71-1))-INPUT!B4*(1+CONFIG!B4)^(A71-1))</f>
        <v/>
      </c>
      <c r="E71" s="37">
        <f>(C71+D71/2)*INPUT!B6</f>
        <v/>
      </c>
      <c r="F71" s="26">
        <f>C71+D71+E71</f>
        <v/>
      </c>
    </row>
    <row r="72">
      <c r="A72" s="47" t="n">
        <v>24</v>
      </c>
      <c r="B72" s="48">
        <f>INPUT!B7+A72</f>
        <v/>
      </c>
      <c r="C72" s="40">
        <f>F71</f>
        <v/>
      </c>
      <c r="D72" s="40">
        <f>MAX(0,(INPUT!B3*(1+CONFIG!B9)^(A72-1))-INPUT!B4*(1+CONFIG!B4)^(A72-1))</f>
        <v/>
      </c>
      <c r="E72" s="40">
        <f>(C72+D72/2)*INPUT!B6</f>
        <v/>
      </c>
      <c r="F72" s="49">
        <f>C72+D72+E72</f>
        <v/>
      </c>
    </row>
    <row r="73">
      <c r="A73" s="45" t="n">
        <v>25</v>
      </c>
      <c r="B73" s="46">
        <f>INPUT!B7+A73</f>
        <v/>
      </c>
      <c r="C73" s="37">
        <f>F72</f>
        <v/>
      </c>
      <c r="D73" s="37">
        <f>MAX(0,(INPUT!B3*(1+CONFIG!B9)^(A73-1))-INPUT!B4*(1+CONFIG!B4)^(A73-1))</f>
        <v/>
      </c>
      <c r="E73" s="37">
        <f>(C73+D73/2)*INPUT!B6</f>
        <v/>
      </c>
      <c r="F73" s="26">
        <f>C73+D73+E73</f>
        <v/>
      </c>
    </row>
    <row r="74">
      <c r="A74" s="47" t="n">
        <v>26</v>
      </c>
      <c r="B74" s="48">
        <f>INPUT!B7+A74</f>
        <v/>
      </c>
      <c r="C74" s="40">
        <f>F73</f>
        <v/>
      </c>
      <c r="D74" s="40">
        <f>MAX(0,(INPUT!B3*(1+CONFIG!B9)^(A74-1))-INPUT!B4*(1+CONFIG!B4)^(A74-1))</f>
        <v/>
      </c>
      <c r="E74" s="40">
        <f>(C74+D74/2)*INPUT!B6</f>
        <v/>
      </c>
      <c r="F74" s="49">
        <f>C74+D74+E74</f>
        <v/>
      </c>
    </row>
    <row r="75">
      <c r="A75" s="45" t="n">
        <v>27</v>
      </c>
      <c r="B75" s="46">
        <f>INPUT!B7+A75</f>
        <v/>
      </c>
      <c r="C75" s="37">
        <f>F74</f>
        <v/>
      </c>
      <c r="D75" s="37">
        <f>MAX(0,(INPUT!B3*(1+CONFIG!B9)^(A75-1))-INPUT!B4*(1+CONFIG!B4)^(A75-1))</f>
        <v/>
      </c>
      <c r="E75" s="37">
        <f>(C75+D75/2)*INPUT!B6</f>
        <v/>
      </c>
      <c r="F75" s="26">
        <f>C75+D75+E75</f>
        <v/>
      </c>
    </row>
    <row r="76">
      <c r="A76" s="47" t="n">
        <v>28</v>
      </c>
      <c r="B76" s="48">
        <f>INPUT!B7+A76</f>
        <v/>
      </c>
      <c r="C76" s="40">
        <f>F75</f>
        <v/>
      </c>
      <c r="D76" s="40">
        <f>MAX(0,(INPUT!B3*(1+CONFIG!B9)^(A76-1))-INPUT!B4*(1+CONFIG!B4)^(A76-1))</f>
        <v/>
      </c>
      <c r="E76" s="40">
        <f>(C76+D76/2)*INPUT!B6</f>
        <v/>
      </c>
      <c r="F76" s="49">
        <f>C76+D76+E76</f>
        <v/>
      </c>
    </row>
    <row r="77">
      <c r="A77" s="45" t="n">
        <v>29</v>
      </c>
      <c r="B77" s="46">
        <f>INPUT!B7+A77</f>
        <v/>
      </c>
      <c r="C77" s="37">
        <f>F76</f>
        <v/>
      </c>
      <c r="D77" s="37">
        <f>MAX(0,(INPUT!B3*(1+CONFIG!B9)^(A77-1))-INPUT!B4*(1+CONFIG!B4)^(A77-1))</f>
        <v/>
      </c>
      <c r="E77" s="37">
        <f>(C77+D77/2)*INPUT!B6</f>
        <v/>
      </c>
      <c r="F77" s="26">
        <f>C77+D77+E77</f>
        <v/>
      </c>
    </row>
    <row r="78">
      <c r="A78" s="47" t="n">
        <v>30</v>
      </c>
      <c r="B78" s="48">
        <f>INPUT!B7+A78</f>
        <v/>
      </c>
      <c r="C78" s="40">
        <f>F77</f>
        <v/>
      </c>
      <c r="D78" s="40">
        <f>MAX(0,(INPUT!B3*(1+CONFIG!B9)^(A78-1))-INPUT!B4*(1+CONFIG!B4)^(A78-1))</f>
        <v/>
      </c>
      <c r="E78" s="40">
        <f>(C78+D78/2)*INPUT!B6</f>
        <v/>
      </c>
      <c r="F78" s="49">
        <f>C78+D78+E78</f>
        <v/>
      </c>
    </row>
    <row r="79">
      <c r="A79" s="45" t="n">
        <v>31</v>
      </c>
      <c r="B79" s="46">
        <f>INPUT!B7+A79</f>
        <v/>
      </c>
      <c r="C79" s="37">
        <f>F78</f>
        <v/>
      </c>
      <c r="D79" s="37">
        <f>MAX(0,(INPUT!B3*(1+CONFIG!B9)^(A79-1))-INPUT!B4*(1+CONFIG!B4)^(A79-1))</f>
        <v/>
      </c>
      <c r="E79" s="37">
        <f>(C79+D79/2)*INPUT!B6</f>
        <v/>
      </c>
      <c r="F79" s="26">
        <f>C79+D79+E79</f>
        <v/>
      </c>
    </row>
    <row r="80">
      <c r="A80" s="47" t="n">
        <v>32</v>
      </c>
      <c r="B80" s="48">
        <f>INPUT!B7+A80</f>
        <v/>
      </c>
      <c r="C80" s="40">
        <f>F79</f>
        <v/>
      </c>
      <c r="D80" s="40">
        <f>MAX(0,(INPUT!B3*(1+CONFIG!B9)^(A80-1))-INPUT!B4*(1+CONFIG!B4)^(A80-1))</f>
        <v/>
      </c>
      <c r="E80" s="40">
        <f>(C80+D80/2)*INPUT!B6</f>
        <v/>
      </c>
      <c r="F80" s="49">
        <f>C80+D80+E80</f>
        <v/>
      </c>
    </row>
    <row r="81">
      <c r="A81" s="45" t="n">
        <v>33</v>
      </c>
      <c r="B81" s="46">
        <f>INPUT!B7+A81</f>
        <v/>
      </c>
      <c r="C81" s="37">
        <f>F80</f>
        <v/>
      </c>
      <c r="D81" s="37">
        <f>MAX(0,(INPUT!B3*(1+CONFIG!B9)^(A81-1))-INPUT!B4*(1+CONFIG!B4)^(A81-1))</f>
        <v/>
      </c>
      <c r="E81" s="37">
        <f>(C81+D81/2)*INPUT!B6</f>
        <v/>
      </c>
      <c r="F81" s="26">
        <f>C81+D81+E81</f>
        <v/>
      </c>
    </row>
    <row r="82">
      <c r="A82" s="47" t="n">
        <v>34</v>
      </c>
      <c r="B82" s="48">
        <f>INPUT!B7+A82</f>
        <v/>
      </c>
      <c r="C82" s="40">
        <f>F81</f>
        <v/>
      </c>
      <c r="D82" s="40">
        <f>MAX(0,(INPUT!B3*(1+CONFIG!B9)^(A82-1))-INPUT!B4*(1+CONFIG!B4)^(A82-1))</f>
        <v/>
      </c>
      <c r="E82" s="40">
        <f>(C82+D82/2)*INPUT!B6</f>
        <v/>
      </c>
      <c r="F82" s="49">
        <f>C82+D82+E82</f>
        <v/>
      </c>
    </row>
    <row r="83">
      <c r="A83" s="45" t="n">
        <v>35</v>
      </c>
      <c r="B83" s="46">
        <f>INPUT!B7+A83</f>
        <v/>
      </c>
      <c r="C83" s="37">
        <f>F82</f>
        <v/>
      </c>
      <c r="D83" s="37">
        <f>MAX(0,(INPUT!B3*(1+CONFIG!B9)^(A83-1))-INPUT!B4*(1+CONFIG!B4)^(A83-1))</f>
        <v/>
      </c>
      <c r="E83" s="37">
        <f>(C83+D83/2)*INPUT!B6</f>
        <v/>
      </c>
      <c r="F83" s="26">
        <f>C83+D83+E83</f>
        <v/>
      </c>
    </row>
    <row r="84">
      <c r="A84" s="47" t="n">
        <v>36</v>
      </c>
      <c r="B84" s="48">
        <f>INPUT!B7+A84</f>
        <v/>
      </c>
      <c r="C84" s="40">
        <f>F83</f>
        <v/>
      </c>
      <c r="D84" s="40">
        <f>MAX(0,(INPUT!B3*(1+CONFIG!B9)^(A84-1))-INPUT!B4*(1+CONFIG!B4)^(A84-1))</f>
        <v/>
      </c>
      <c r="E84" s="40">
        <f>(C84+D84/2)*INPUT!B6</f>
        <v/>
      </c>
      <c r="F84" s="49">
        <f>C84+D84+E84</f>
        <v/>
      </c>
    </row>
    <row r="85">
      <c r="A85" s="45" t="n">
        <v>37</v>
      </c>
      <c r="B85" s="46">
        <f>INPUT!B7+A85</f>
        <v/>
      </c>
      <c r="C85" s="37">
        <f>F84</f>
        <v/>
      </c>
      <c r="D85" s="37">
        <f>MAX(0,(INPUT!B3*(1+CONFIG!B9)^(A85-1))-INPUT!B4*(1+CONFIG!B4)^(A85-1))</f>
        <v/>
      </c>
      <c r="E85" s="37">
        <f>(C85+D85/2)*INPUT!B6</f>
        <v/>
      </c>
      <c r="F85" s="26">
        <f>C85+D85+E85</f>
        <v/>
      </c>
    </row>
    <row r="86">
      <c r="A86" s="47" t="n">
        <v>38</v>
      </c>
      <c r="B86" s="48">
        <f>INPUT!B7+A86</f>
        <v/>
      </c>
      <c r="C86" s="40">
        <f>F85</f>
        <v/>
      </c>
      <c r="D86" s="40">
        <f>MAX(0,(INPUT!B3*(1+CONFIG!B9)^(A86-1))-INPUT!B4*(1+CONFIG!B4)^(A86-1))</f>
        <v/>
      </c>
      <c r="E86" s="40">
        <f>(C86+D86/2)*INPUT!B6</f>
        <v/>
      </c>
      <c r="F86" s="49">
        <f>C86+D86+E86</f>
        <v/>
      </c>
    </row>
    <row r="87">
      <c r="A87" s="45" t="n">
        <v>39</v>
      </c>
      <c r="B87" s="46">
        <f>INPUT!B7+A87</f>
        <v/>
      </c>
      <c r="C87" s="37">
        <f>F86</f>
        <v/>
      </c>
      <c r="D87" s="37">
        <f>MAX(0,(INPUT!B3*(1+CONFIG!B9)^(A87-1))-INPUT!B4*(1+CONFIG!B4)^(A87-1))</f>
        <v/>
      </c>
      <c r="E87" s="37">
        <f>(C87+D87/2)*INPUT!B6</f>
        <v/>
      </c>
      <c r="F87" s="26">
        <f>C87+D87+E87</f>
        <v/>
      </c>
    </row>
    <row r="88">
      <c r="A88" s="47" t="n">
        <v>40</v>
      </c>
      <c r="B88" s="48">
        <f>INPUT!B7+A88</f>
        <v/>
      </c>
      <c r="C88" s="40">
        <f>F87</f>
        <v/>
      </c>
      <c r="D88" s="40">
        <f>MAX(0,(INPUT!B3*(1+CONFIG!B9)^(A88-1))-INPUT!B4*(1+CONFIG!B4)^(A88-1))</f>
        <v/>
      </c>
      <c r="E88" s="40">
        <f>(C88+D88/2)*INPUT!B6</f>
        <v/>
      </c>
      <c r="F88" s="49">
        <f>C88+D88+E88</f>
        <v/>
      </c>
    </row>
  </sheetData>
  <mergeCells count="5">
    <mergeCell ref="A47:F47"/>
    <mergeCell ref="A36:F36"/>
    <mergeCell ref="A1:F1"/>
    <mergeCell ref="A3:F3"/>
    <mergeCell ref="A20:F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9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6" customWidth="1" min="3" max="3"/>
    <col width="32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50" t="inlineStr">
        <is>
          <t>FINANCIAL INDEPENDENCE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3" t="inlineStr">
        <is>
          <t xml:space="preserve">  FI CORE METRICS</t>
        </is>
      </c>
      <c r="B4" s="24" t="n"/>
      <c r="C4" s="24" t="n"/>
      <c r="D4" s="24" t="n"/>
      <c r="E4" s="24" t="n"/>
    </row>
    <row r="5" ht="32" customHeight="1">
      <c r="A5" s="17" t="inlineStr">
        <is>
          <t>FI Number (portfolio needed)</t>
        </is>
      </c>
      <c r="B5" s="51">
        <f>LOGIC!B8</f>
        <v/>
      </c>
    </row>
    <row r="6" ht="32" customHeight="1">
      <c r="A6" s="17" t="inlineStr">
        <is>
          <t>Current Portfolio</t>
        </is>
      </c>
      <c r="B6" s="52">
        <f>INPUT!B5</f>
        <v/>
      </c>
    </row>
    <row r="7" ht="32" customHeight="1">
      <c r="A7" s="17" t="inlineStr">
        <is>
          <t>Gap to FI</t>
        </is>
      </c>
      <c r="B7" s="52">
        <f>LOGIC!B9</f>
        <v/>
      </c>
    </row>
    <row r="8" ht="32" customHeight="1">
      <c r="A8" s="17" t="inlineStr">
        <is>
          <t>Current FI %</t>
        </is>
      </c>
      <c r="B8" s="53">
        <f>LOGIC!B11</f>
        <v/>
      </c>
    </row>
    <row r="10" ht="28" customHeight="1">
      <c r="A10" s="15" t="inlineStr">
        <is>
          <t xml:space="preserve">  TIMELINE</t>
        </is>
      </c>
      <c r="B10" s="16" t="n"/>
      <c r="C10" s="16" t="n"/>
      <c r="D10" s="16" t="n"/>
      <c r="E10" s="16" t="n"/>
    </row>
    <row r="11" ht="32" customHeight="1">
      <c r="A11" s="17" t="inlineStr">
        <is>
          <t>Years to FI</t>
        </is>
      </c>
      <c r="B11" s="54">
        <f>LOGIC!B14</f>
        <v/>
      </c>
    </row>
    <row r="12" ht="32" customHeight="1">
      <c r="A12" s="17" t="inlineStr">
        <is>
          <t>FI Age</t>
        </is>
      </c>
      <c r="B12" s="55">
        <f>LOGIC!B15</f>
        <v/>
      </c>
    </row>
    <row r="13" ht="32" customHeight="1">
      <c r="A13" s="17" t="inlineStr">
        <is>
          <t>FI Date</t>
        </is>
      </c>
      <c r="B13" s="56">
        <f>LOGIC!B17</f>
        <v/>
      </c>
    </row>
    <row r="14" ht="32" customHeight="1">
      <c r="A14" s="17" t="inlineStr">
        <is>
          <t>Savings Rate</t>
        </is>
      </c>
      <c r="B14" s="53">
        <f>LOGIC!B7</f>
        <v/>
      </c>
    </row>
    <row r="15" ht="32" customHeight="1">
      <c r="A15" s="17" t="inlineStr">
        <is>
          <t>Annual Savings</t>
        </is>
      </c>
      <c r="B15" s="52">
        <f>LOGIC!B5</f>
        <v/>
      </c>
    </row>
    <row r="17" ht="28" customHeight="1">
      <c r="A17" s="21" t="inlineStr">
        <is>
          <t xml:space="preserve">  EXPENSE CHANGE IMPACT</t>
        </is>
      </c>
      <c r="B17" s="22" t="n"/>
      <c r="C17" s="22" t="n"/>
      <c r="D17" s="22" t="n"/>
      <c r="E17" s="22" t="n"/>
    </row>
    <row r="18" ht="32" customHeight="1">
      <c r="A18" s="17" t="inlineStr">
        <is>
          <t>If Expenses Decrease by</t>
        </is>
      </c>
      <c r="B18" s="57">
        <f>CONFIG!B7</f>
        <v/>
      </c>
    </row>
    <row r="19" ht="32" customHeight="1">
      <c r="A19" s="17" t="inlineStr">
        <is>
          <t xml:space="preserve">  New Years to FI</t>
        </is>
      </c>
      <c r="B19" s="55">
        <f>LOGIC!B26</f>
        <v/>
      </c>
    </row>
    <row r="20" ht="32" customHeight="1">
      <c r="A20" s="17" t="inlineStr">
        <is>
          <t xml:space="preserve">  Years Saved</t>
        </is>
      </c>
      <c r="B20" s="55">
        <f>LOGIC!B27</f>
        <v/>
      </c>
    </row>
    <row r="22" ht="32" customHeight="1">
      <c r="A22" s="17" t="inlineStr">
        <is>
          <t>If Expenses Increase by</t>
        </is>
      </c>
      <c r="B22" s="57">
        <f>CONFIG!B8</f>
        <v/>
      </c>
    </row>
    <row r="23" ht="32" customHeight="1">
      <c r="A23" s="17" t="inlineStr">
        <is>
          <t xml:space="preserve">  New Years to FI</t>
        </is>
      </c>
      <c r="B23" s="55">
        <f>LOGIC!B33</f>
        <v/>
      </c>
    </row>
    <row r="24" ht="32" customHeight="1">
      <c r="A24" s="17" t="inlineStr">
        <is>
          <t xml:space="preserve">  Years Added</t>
        </is>
      </c>
      <c r="B24" s="55">
        <f>LOGIC!B34</f>
        <v/>
      </c>
    </row>
    <row r="26" ht="28" customHeight="1">
      <c r="A26" s="43" t="inlineStr">
        <is>
          <t xml:space="preserve">  SAVINGS RATE vs YEARS TO FI</t>
        </is>
      </c>
      <c r="B26" s="44" t="n"/>
      <c r="C26" s="44" t="n"/>
      <c r="D26" s="44" t="n"/>
      <c r="E26" s="44" t="n"/>
    </row>
    <row r="27" ht="32" customHeight="1">
      <c r="A27" s="35" t="inlineStr">
        <is>
          <t>Savings Rate</t>
        </is>
      </c>
      <c r="B27" s="35" t="inlineStr">
        <is>
          <t>Years to FI</t>
        </is>
      </c>
      <c r="C27" s="35" t="inlineStr">
        <is>
          <t>FI Age</t>
        </is>
      </c>
    </row>
    <row r="28">
      <c r="A28" s="58">
        <f>LOGIC!A38</f>
        <v/>
      </c>
      <c r="B28" s="59">
        <f>LOGIC!D38</f>
        <v/>
      </c>
      <c r="C28" s="60">
        <f>LOGIC!E38</f>
        <v/>
      </c>
    </row>
    <row r="29">
      <c r="A29" s="58">
        <f>LOGIC!A39</f>
        <v/>
      </c>
      <c r="B29" s="59">
        <f>LOGIC!D39</f>
        <v/>
      </c>
      <c r="C29" s="60">
        <f>LOGIC!E39</f>
        <v/>
      </c>
    </row>
    <row r="30">
      <c r="A30" s="58">
        <f>LOGIC!A40</f>
        <v/>
      </c>
      <c r="B30" s="59">
        <f>LOGIC!D40</f>
        <v/>
      </c>
      <c r="C30" s="60">
        <f>LOGIC!E40</f>
        <v/>
      </c>
    </row>
    <row r="31">
      <c r="A31" s="58">
        <f>LOGIC!A41</f>
        <v/>
      </c>
      <c r="B31" s="59">
        <f>LOGIC!D41</f>
        <v/>
      </c>
      <c r="C31" s="60">
        <f>LOGIC!E41</f>
        <v/>
      </c>
    </row>
    <row r="32">
      <c r="A32" s="58">
        <f>LOGIC!A42</f>
        <v/>
      </c>
      <c r="B32" s="59">
        <f>LOGIC!D42</f>
        <v/>
      </c>
      <c r="C32" s="60">
        <f>LOGIC!E42</f>
        <v/>
      </c>
    </row>
    <row r="33">
      <c r="A33" s="58">
        <f>LOGIC!A43</f>
        <v/>
      </c>
      <c r="B33" s="59">
        <f>LOGIC!D43</f>
        <v/>
      </c>
      <c r="C33" s="60">
        <f>LOGIC!E43</f>
        <v/>
      </c>
    </row>
    <row r="34">
      <c r="A34" s="58">
        <f>LOGIC!A44</f>
        <v/>
      </c>
      <c r="B34" s="59">
        <f>LOGIC!D44</f>
        <v/>
      </c>
      <c r="C34" s="60">
        <f>LOGIC!E44</f>
        <v/>
      </c>
    </row>
    <row r="35">
      <c r="A35" s="58">
        <f>LOGIC!A45</f>
        <v/>
      </c>
      <c r="B35" s="59">
        <f>LOGIC!D45</f>
        <v/>
      </c>
      <c r="C35" s="60">
        <f>LOGIC!E45</f>
        <v/>
      </c>
    </row>
    <row r="37" ht="28" customHeight="1">
      <c r="A37" s="33" t="inlineStr">
        <is>
          <t xml:space="preserve">  PORTFOLIO GROWTH MILESTONES</t>
        </is>
      </c>
      <c r="B37" s="34" t="n"/>
      <c r="C37" s="34" t="n"/>
      <c r="D37" s="34" t="n"/>
      <c r="E37" s="34" t="n"/>
    </row>
    <row r="38" ht="32" customHeight="1">
      <c r="A38" s="35" t="inlineStr">
        <is>
          <t>Year</t>
        </is>
      </c>
      <c r="B38" s="35" t="inlineStr">
        <is>
          <t>Age</t>
        </is>
      </c>
      <c r="C38" s="35" t="inlineStr">
        <is>
          <t>Portfolio Value</t>
        </is>
      </c>
    </row>
    <row r="39">
      <c r="A39" s="61" t="inlineStr">
        <is>
          <t>Year 1</t>
        </is>
      </c>
      <c r="B39" s="62">
        <f>LOGIC!B49</f>
        <v/>
      </c>
      <c r="C39" s="63">
        <f>LOGIC!F49</f>
        <v/>
      </c>
    </row>
    <row r="40">
      <c r="A40" s="61" t="inlineStr">
        <is>
          <t>Year 5</t>
        </is>
      </c>
      <c r="B40" s="62">
        <f>LOGIC!B53</f>
        <v/>
      </c>
      <c r="C40" s="63">
        <f>LOGIC!F53</f>
        <v/>
      </c>
    </row>
    <row r="41">
      <c r="A41" s="61" t="inlineStr">
        <is>
          <t>Year 10</t>
        </is>
      </c>
      <c r="B41" s="62">
        <f>LOGIC!B58</f>
        <v/>
      </c>
      <c r="C41" s="63">
        <f>LOGIC!F58</f>
        <v/>
      </c>
    </row>
    <row r="42">
      <c r="A42" s="61" t="inlineStr">
        <is>
          <t>Year 15</t>
        </is>
      </c>
      <c r="B42" s="62">
        <f>LOGIC!B63</f>
        <v/>
      </c>
      <c r="C42" s="63">
        <f>LOGIC!F63</f>
        <v/>
      </c>
    </row>
    <row r="43">
      <c r="A43" s="61" t="inlineStr">
        <is>
          <t>Year 20</t>
        </is>
      </c>
      <c r="B43" s="62">
        <f>LOGIC!B68</f>
        <v/>
      </c>
      <c r="C43" s="63">
        <f>LOGIC!F68</f>
        <v/>
      </c>
    </row>
    <row r="44">
      <c r="A44" s="61" t="inlineStr">
        <is>
          <t>Year 25</t>
        </is>
      </c>
      <c r="B44" s="62">
        <f>LOGIC!B73</f>
        <v/>
      </c>
      <c r="C44" s="63">
        <f>LOGIC!F73</f>
        <v/>
      </c>
    </row>
    <row r="45">
      <c r="A45" s="61" t="inlineStr">
        <is>
          <t>Year 30</t>
        </is>
      </c>
      <c r="B45" s="62">
        <f>LOGIC!B78</f>
        <v/>
      </c>
      <c r="C45" s="63">
        <f>LOGIC!F78</f>
        <v/>
      </c>
    </row>
    <row r="46">
      <c r="A46" s="61" t="inlineStr">
        <is>
          <t>Year 35</t>
        </is>
      </c>
      <c r="B46" s="62">
        <f>LOGIC!B83</f>
        <v/>
      </c>
      <c r="C46" s="63">
        <f>LOGIC!F83</f>
        <v/>
      </c>
    </row>
    <row r="47">
      <c r="A47" s="61" t="inlineStr">
        <is>
          <t>Year 40</t>
        </is>
      </c>
      <c r="B47" s="62">
        <f>LOGIC!B88</f>
        <v/>
      </c>
      <c r="C47" s="63">
        <f>LOGIC!F88</f>
        <v/>
      </c>
    </row>
    <row r="49" ht="24" customHeight="1">
      <c r="A49" s="64" t="inlineStr">
        <is>
          <t>RangeLead.com  |  Premium B2B Lead Data  |  Free Download — rangelead.com/free-tools</t>
        </is>
      </c>
    </row>
  </sheetData>
  <mergeCells count="8">
    <mergeCell ref="A4:E4"/>
    <mergeCell ref="A26:E26"/>
    <mergeCell ref="A2:E2"/>
    <mergeCell ref="A10:E10"/>
    <mergeCell ref="A49:E49"/>
    <mergeCell ref="A1:E1"/>
    <mergeCell ref="A37:E37"/>
    <mergeCell ref="A17:E17"/>
  </mergeCells>
  <conditionalFormatting sqref="B8">
    <cfRule type="cellIs" priority="1" operator="greaterThanOrEqual" dxfId="0">
      <formula>0.75</formula>
    </cfRule>
    <cfRule type="cellIs" priority="2" operator="between" dxfId="1">
      <formula>0.25</formula>
      <formula>0.749</formula>
    </cfRule>
    <cfRule type="cellIs" priority="3" operator="lessThan" dxfId="2">
      <formula>0.25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