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&quot;$&quot;#,##0.00"/>
    <numFmt numFmtId="166" formatCode="0.0%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6"/>
    </font>
    <font>
      <name val="Aptos"/>
      <b val="1"/>
      <color rgb="000F1B2D"/>
      <sz val="13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164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7" fillId="10" borderId="1" applyAlignment="1" pivotButton="0" quotePrefix="0" xfId="0">
      <alignment horizontal="left" vertical="center"/>
    </xf>
    <xf numFmtId="165" fontId="7" fillId="10" borderId="1" applyAlignment="1" pivotButton="0" quotePrefix="0" xfId="0">
      <alignment horizontal="center" vertical="center"/>
    </xf>
    <xf numFmtId="166" fontId="7" fillId="10" borderId="1" applyAlignment="1" pivotButton="0" quotePrefix="0" xfId="0">
      <alignment horizontal="center" vertical="center"/>
    </xf>
    <xf numFmtId="1" fontId="7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center" vertical="center"/>
    </xf>
    <xf numFmtId="164" fontId="7" fillId="1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165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166" fontId="10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165" fontId="12" fillId="12" borderId="1" applyAlignment="1" pivotButton="0" quotePrefix="0" xfId="0">
      <alignment horizontal="center" vertical="center"/>
    </xf>
    <xf numFmtId="165" fontId="13" fillId="12" borderId="1" applyAlignment="1" pivotButton="0" quotePrefix="0" xfId="0">
      <alignment horizontal="center" vertical="center"/>
    </xf>
    <xf numFmtId="1" fontId="13" fillId="12" borderId="1" applyAlignment="1" pivotButton="0" quotePrefix="0" xfId="0">
      <alignment horizontal="center" vertical="center"/>
    </xf>
    <xf numFmtId="166" fontId="13" fillId="12" borderId="1" applyAlignment="1" pivotButton="0" quotePrefix="0" xfId="0">
      <alignment horizontal="center" vertical="center"/>
    </xf>
    <xf numFmtId="0" fontId="13" fillId="12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left" vertical="center"/>
    </xf>
    <xf numFmtId="0" fontId="0" fillId="13" borderId="1" pivotButton="0" quotePrefix="0" xfId="0"/>
    <xf numFmtId="164" fontId="13" fillId="12" borderId="1" applyAlignment="1" pivotButton="0" quotePrefix="0" xfId="0">
      <alignment horizontal="center" vertical="center"/>
    </xf>
    <xf numFmtId="164" fontId="12" fillId="12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166" fontId="7" fillId="11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0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EXPENSE LEAKAGE DETECTOR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Identify small recurring expenses that silently drain your budget. Tracks daily, weekly, and monthly micro-expenses, annualizes them, and calculates the true cost of habits and impulse spending.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Expense description and category</t>
        </is>
      </c>
    </row>
    <row r="9" ht="22" customHeight="1">
      <c r="A9" s="6" t="inlineStr">
        <is>
          <t xml:space="preserve">  • Amount per occurrence</t>
        </is>
      </c>
    </row>
    <row r="10" ht="22" customHeight="1">
      <c r="A10" s="6" t="inlineStr">
        <is>
          <t xml:space="preserve">  • Frequency (Daily/Weekly/Monthly)</t>
        </is>
      </c>
    </row>
    <row r="11" ht="22" customHeight="1">
      <c r="A11" s="6" t="inlineStr">
        <is>
          <t xml:space="preserve">  • Times per period (e.g., 2x daily)</t>
        </is>
      </c>
    </row>
    <row r="12" ht="22" customHeight="1">
      <c r="A12" s="6" t="inlineStr">
        <is>
          <t xml:space="preserve">  • Necessity rating (1-5, where 5 = essential)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Annualized cost for each expense</t>
        </is>
      </c>
    </row>
    <row r="16" ht="22" customHeight="1">
      <c r="A16" s="6" t="inlineStr">
        <is>
          <t xml:space="preserve">  • Category breakdown totals</t>
        </is>
      </c>
    </row>
    <row r="17" ht="22" customHeight="1">
      <c r="A17" s="6" t="inlineStr">
        <is>
          <t xml:space="preserve">  • Total annual leakage</t>
        </is>
      </c>
    </row>
    <row r="18" ht="22" customHeight="1">
      <c r="A18" s="6" t="inlineStr">
        <is>
          <t xml:space="preserve">  • Potential savings by cutting non-essentials</t>
        </is>
      </c>
    </row>
    <row r="19" ht="22" customHeight="1">
      <c r="A19" s="6" t="inlineStr">
        <is>
          <t xml:space="preserve">  • Habit cost analysis (5-year and 10-year projections)</t>
        </is>
      </c>
    </row>
    <row r="20" ht="22" customHeight="1">
      <c r="A20" s="6" t="inlineStr">
        <is>
          <t xml:space="preserve">  • Top waste items ranked by annual cost</t>
        </is>
      </c>
    </row>
    <row r="22">
      <c r="A22" s="5" t="inlineStr">
        <is>
          <t>DO NOT EDIT</t>
        </is>
      </c>
    </row>
    <row r="23" ht="22" customHeight="1">
      <c r="A23" s="6" t="inlineStr">
        <is>
          <t xml:space="preserve">  • LOGIC sheet — contains all calculations</t>
        </is>
      </c>
    </row>
    <row r="24" ht="22" customHeight="1">
      <c r="A24" s="6" t="inlineStr">
        <is>
          <t xml:space="preserve">  • OUTPUT sheet — displays results from LOGIC</t>
        </is>
      </c>
    </row>
    <row r="25" ht="22" customHeight="1">
      <c r="A25" s="6" t="inlineStr">
        <is>
          <t xml:space="preserve">  • CONFIG sheet — contains constants and rates</t>
        </is>
      </c>
    </row>
    <row r="27">
      <c r="A27" s="5" t="inlineStr">
        <is>
          <t>HOW TO USE</t>
        </is>
      </c>
    </row>
    <row r="28" ht="22" customHeight="1">
      <c r="A28" s="6" t="inlineStr">
        <is>
          <t xml:space="preserve">  • Go to the INPUT sheet and fill in the yellow-highlighted cells</t>
        </is>
      </c>
    </row>
    <row r="29" ht="22" customHeight="1">
      <c r="A29" s="6" t="inlineStr">
        <is>
          <t xml:space="preserve">  • Results auto-calculate instantly on the OUTPUT sheet</t>
        </is>
      </c>
    </row>
    <row r="30" ht="22" customHeight="1">
      <c r="A30" s="6" t="inlineStr">
        <is>
          <t xml:space="preserve">  • Adjust CONFIG values only if you understand the assumptions</t>
        </is>
      </c>
    </row>
  </sheetData>
  <mergeCells count="20">
    <mergeCell ref="A24:B24"/>
    <mergeCell ref="A30:B30"/>
    <mergeCell ref="A15:B15"/>
    <mergeCell ref="A11:B11"/>
    <mergeCell ref="A1:B1"/>
    <mergeCell ref="A16:B16"/>
    <mergeCell ref="A25:B25"/>
    <mergeCell ref="A18:B18"/>
    <mergeCell ref="A12:B12"/>
    <mergeCell ref="A2:B2"/>
    <mergeCell ref="A5:B5"/>
    <mergeCell ref="A23:B23"/>
    <mergeCell ref="A17:B17"/>
    <mergeCell ref="A8:B8"/>
    <mergeCell ref="A20:B20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1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Frequency Multipliers</t>
        </is>
      </c>
      <c r="B1" s="8" t="n"/>
      <c r="C1" s="8" t="n"/>
    </row>
    <row r="3" ht="26" customHeight="1">
      <c r="A3" s="9" t="inlineStr">
        <is>
          <t>Daily to Annual Multiplier</t>
        </is>
      </c>
      <c r="B3" s="10" t="n">
        <v>365</v>
      </c>
      <c r="C3" s="11" t="inlineStr">
        <is>
          <t>Days per year</t>
        </is>
      </c>
    </row>
    <row r="4" ht="26" customHeight="1">
      <c r="A4" s="9" t="inlineStr">
        <is>
          <t>Weekly to Annual Multiplier</t>
        </is>
      </c>
      <c r="B4" s="10" t="n">
        <v>52</v>
      </c>
      <c r="C4" s="11" t="inlineStr">
        <is>
          <t>Weeks per year</t>
        </is>
      </c>
    </row>
    <row r="5" ht="26" customHeight="1">
      <c r="A5" s="9" t="inlineStr">
        <is>
          <t>Monthly to Annual Multiplier</t>
        </is>
      </c>
      <c r="B5" s="10" t="n">
        <v>12</v>
      </c>
      <c r="C5" s="11" t="inlineStr">
        <is>
          <t>Months per year</t>
        </is>
      </c>
    </row>
    <row r="7" ht="26" customHeight="1">
      <c r="A7" s="9" t="inlineStr">
        <is>
          <t>Low Necessity Threshold</t>
        </is>
      </c>
      <c r="B7" s="10" t="n">
        <v>2</v>
      </c>
      <c r="C7" s="11" t="inlineStr">
        <is>
          <t>1-2 = non-essential</t>
        </is>
      </c>
    </row>
    <row r="8" ht="26" customHeight="1">
      <c r="A8" s="9" t="inlineStr">
        <is>
          <t>Projected Years Short</t>
        </is>
      </c>
      <c r="B8" s="10" t="n">
        <v>5</v>
      </c>
      <c r="C8" s="11" t="inlineStr">
        <is>
          <t>Short-term projection</t>
        </is>
      </c>
    </row>
    <row r="9" ht="26" customHeight="1">
      <c r="A9" s="9" t="inlineStr">
        <is>
          <t>Projected Years Long</t>
        </is>
      </c>
      <c r="B9" s="10" t="n">
        <v>10</v>
      </c>
      <c r="C9" s="11" t="inlineStr">
        <is>
          <t>Long-term projection</t>
        </is>
      </c>
    </row>
    <row r="10" ht="26" customHeight="1">
      <c r="A10" s="9" t="inlineStr">
        <is>
          <t>Investment Return Rate</t>
        </is>
      </c>
      <c r="B10" s="12" t="n">
        <v>0.07000000000000001</v>
      </c>
      <c r="C10" s="11" t="inlineStr">
        <is>
          <t>Opportunity cost rate</t>
        </is>
      </c>
    </row>
    <row r="11" ht="26" customHeight="1">
      <c r="A11" s="9" t="inlineStr">
        <is>
          <t>Monthly Income (for ratio)</t>
        </is>
      </c>
      <c r="B11" s="13" t="n">
        <v>5000</v>
      </c>
      <c r="C11" s="11" t="inlineStr">
        <is>
          <t>Used for leakage % calculation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F33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4" customWidth="1" min="3" max="3"/>
    <col width="16" customWidth="1" min="4" max="4"/>
    <col width="14" customWidth="1" min="5" max="5"/>
    <col width="14" customWidth="1" min="6" max="6"/>
    <col width="16" customWidth="1" min="7" max="7"/>
    <col width="16" customWidth="1" min="8" max="8"/>
  </cols>
  <sheetData>
    <row r="1" ht="28" customHeight="1">
      <c r="A1" s="14" t="inlineStr">
        <is>
          <t xml:space="preserve">  EXPENSE LEAKAGE — Enter your data in yellow cells</t>
        </is>
      </c>
      <c r="B1" s="15" t="n"/>
      <c r="C1" s="15" t="n"/>
      <c r="D1" s="15" t="n"/>
      <c r="E1" s="15" t="n"/>
      <c r="F1" s="15" t="n"/>
    </row>
    <row r="3" ht="32" customHeight="1">
      <c r="A3" s="16" t="inlineStr">
        <is>
          <t>Expense Description</t>
        </is>
      </c>
      <c r="B3" s="16" t="inlineStr">
        <is>
          <t>Category</t>
        </is>
      </c>
      <c r="C3" s="16" t="inlineStr">
        <is>
          <t>Amount ($)</t>
        </is>
      </c>
      <c r="D3" s="16" t="inlineStr">
        <is>
          <t>Frequency (D/W/M)</t>
        </is>
      </c>
      <c r="E3" s="16" t="inlineStr">
        <is>
          <t>Times per Period</t>
        </is>
      </c>
      <c r="F3" s="16" t="inlineStr">
        <is>
          <t>Necessity (1-5)</t>
        </is>
      </c>
    </row>
    <row r="4">
      <c r="A4" s="17" t="inlineStr">
        <is>
          <t>Morning Coffee</t>
        </is>
      </c>
      <c r="B4" s="17" t="inlineStr">
        <is>
          <t>Food &amp; Drink</t>
        </is>
      </c>
      <c r="C4" s="17" t="n">
        <v>5.5</v>
      </c>
      <c r="D4" s="17" t="inlineStr">
        <is>
          <t>D</t>
        </is>
      </c>
      <c r="E4" s="17" t="n">
        <v>1</v>
      </c>
      <c r="F4" s="17" t="n">
        <v>2</v>
      </c>
    </row>
    <row r="5">
      <c r="A5" s="18" t="inlineStr">
        <is>
          <t>Lunch Out</t>
        </is>
      </c>
      <c r="B5" s="18" t="inlineStr">
        <is>
          <t>Food &amp; Drink</t>
        </is>
      </c>
      <c r="C5" s="18" t="n">
        <v>14</v>
      </c>
      <c r="D5" s="18" t="inlineStr">
        <is>
          <t>D</t>
        </is>
      </c>
      <c r="E5" s="18" t="n">
        <v>0.6</v>
      </c>
      <c r="F5" s="18" t="n">
        <v>2</v>
      </c>
    </row>
    <row r="6">
      <c r="A6" s="17" t="inlineStr">
        <is>
          <t>Snacks / Vending</t>
        </is>
      </c>
      <c r="B6" s="17" t="inlineStr">
        <is>
          <t>Food &amp; Drink</t>
        </is>
      </c>
      <c r="C6" s="17" t="n">
        <v>3</v>
      </c>
      <c r="D6" s="17" t="inlineStr">
        <is>
          <t>D</t>
        </is>
      </c>
      <c r="E6" s="17" t="n">
        <v>0.8</v>
      </c>
      <c r="F6" s="17" t="n">
        <v>1</v>
      </c>
    </row>
    <row r="7">
      <c r="A7" s="18" t="inlineStr">
        <is>
          <t>Ride Share</t>
        </is>
      </c>
      <c r="B7" s="18" t="inlineStr">
        <is>
          <t>Transport</t>
        </is>
      </c>
      <c r="C7" s="18" t="n">
        <v>18</v>
      </c>
      <c r="D7" s="18" t="inlineStr">
        <is>
          <t>W</t>
        </is>
      </c>
      <c r="E7" s="18" t="n">
        <v>2</v>
      </c>
      <c r="F7" s="18" t="n">
        <v>3</v>
      </c>
    </row>
    <row r="8">
      <c r="A8" s="17" t="inlineStr">
        <is>
          <t>Streaming Add-ons</t>
        </is>
      </c>
      <c r="B8" s="17" t="inlineStr">
        <is>
          <t>Entertainment</t>
        </is>
      </c>
      <c r="C8" s="17" t="n">
        <v>7.99</v>
      </c>
      <c r="D8" s="17" t="inlineStr">
        <is>
          <t>M</t>
        </is>
      </c>
      <c r="E8" s="17" t="n">
        <v>1</v>
      </c>
      <c r="F8" s="17" t="n">
        <v>1</v>
      </c>
    </row>
    <row r="9">
      <c r="A9" s="18" t="inlineStr">
        <is>
          <t>In-App Purchases</t>
        </is>
      </c>
      <c r="B9" s="18" t="inlineStr">
        <is>
          <t>Entertainment</t>
        </is>
      </c>
      <c r="C9" s="18" t="n">
        <v>4.99</v>
      </c>
      <c r="D9" s="18" t="inlineStr">
        <is>
          <t>W</t>
        </is>
      </c>
      <c r="E9" s="18" t="n">
        <v>1</v>
      </c>
      <c r="F9" s="18" t="n">
        <v>1</v>
      </c>
    </row>
    <row r="10">
      <c r="A10" s="17" t="inlineStr">
        <is>
          <t>Bottled Water</t>
        </is>
      </c>
      <c r="B10" s="17" t="inlineStr">
        <is>
          <t>Food &amp; Drink</t>
        </is>
      </c>
      <c r="C10" s="17" t="n">
        <v>2.5</v>
      </c>
      <c r="D10" s="17" t="inlineStr">
        <is>
          <t>D</t>
        </is>
      </c>
      <c r="E10" s="17" t="n">
        <v>1</v>
      </c>
      <c r="F10" s="17" t="n">
        <v>1</v>
      </c>
    </row>
    <row r="11">
      <c r="A11" s="18" t="inlineStr">
        <is>
          <t>Late Fees / Penalties</t>
        </is>
      </c>
      <c r="B11" s="18" t="inlineStr">
        <is>
          <t>Fees</t>
        </is>
      </c>
      <c r="C11" s="18" t="n">
        <v>15</v>
      </c>
      <c r="D11" s="18" t="inlineStr">
        <is>
          <t>M</t>
        </is>
      </c>
      <c r="E11" s="18" t="n">
        <v>0.5</v>
      </c>
      <c r="F11" s="18" t="n">
        <v>1</v>
      </c>
    </row>
    <row r="12">
      <c r="A12" s="17" t="inlineStr">
        <is>
          <t>ATM Fees</t>
        </is>
      </c>
      <c r="B12" s="17" t="inlineStr">
        <is>
          <t>Fees</t>
        </is>
      </c>
      <c r="C12" s="17" t="n">
        <v>3.5</v>
      </c>
      <c r="D12" s="17" t="inlineStr">
        <is>
          <t>W</t>
        </is>
      </c>
      <c r="E12" s="17" t="n">
        <v>1</v>
      </c>
      <c r="F12" s="17" t="n">
        <v>1</v>
      </c>
    </row>
    <row r="13">
      <c r="A13" s="18" t="inlineStr">
        <is>
          <t>Impulse Online Shopping</t>
        </is>
      </c>
      <c r="B13" s="18" t="inlineStr">
        <is>
          <t>Shopping</t>
        </is>
      </c>
      <c r="C13" s="18" t="n">
        <v>25</v>
      </c>
      <c r="D13" s="18" t="inlineStr">
        <is>
          <t>W</t>
        </is>
      </c>
      <c r="E13" s="18" t="n">
        <v>0.5</v>
      </c>
      <c r="F13" s="18" t="n">
        <v>1</v>
      </c>
    </row>
    <row r="14">
      <c r="A14" s="17" t="inlineStr">
        <is>
          <t>Unused App Subscriptions</t>
        </is>
      </c>
      <c r="B14" s="17" t="inlineStr">
        <is>
          <t>Tech</t>
        </is>
      </c>
      <c r="C14" s="17" t="n">
        <v>9.99</v>
      </c>
      <c r="D14" s="17" t="inlineStr">
        <is>
          <t>M</t>
        </is>
      </c>
      <c r="E14" s="17" t="n">
        <v>1</v>
      </c>
      <c r="F14" s="17" t="n">
        <v>1</v>
      </c>
    </row>
    <row r="15">
      <c r="A15" s="18" t="inlineStr">
        <is>
          <t>Convenience Store Markup</t>
        </is>
      </c>
      <c r="B15" s="18" t="inlineStr">
        <is>
          <t>Food &amp; Drink</t>
        </is>
      </c>
      <c r="C15" s="18" t="n">
        <v>5</v>
      </c>
      <c r="D15" s="18" t="inlineStr">
        <is>
          <t>W</t>
        </is>
      </c>
      <c r="E15" s="18" t="n">
        <v>2</v>
      </c>
      <c r="F15" s="18" t="n">
        <v>2</v>
      </c>
    </row>
    <row r="16">
      <c r="A16" s="17" t="n"/>
      <c r="B16" s="17" t="n"/>
      <c r="C16" s="17" t="n"/>
      <c r="D16" s="17" t="n"/>
      <c r="E16" s="17" t="n"/>
      <c r="F16" s="17" t="n"/>
    </row>
    <row r="17">
      <c r="A17" s="18" t="n"/>
      <c r="B17" s="18" t="n"/>
      <c r="C17" s="18" t="n"/>
      <c r="D17" s="18" t="n"/>
      <c r="E17" s="18" t="n"/>
      <c r="F17" s="18" t="n"/>
    </row>
    <row r="18">
      <c r="A18" s="17" t="n"/>
      <c r="B18" s="17" t="n"/>
      <c r="C18" s="17" t="n"/>
      <c r="D18" s="17" t="n"/>
      <c r="E18" s="17" t="n"/>
      <c r="F18" s="17" t="n"/>
    </row>
    <row r="19">
      <c r="A19" s="18" t="n"/>
      <c r="B19" s="18" t="n"/>
      <c r="C19" s="18" t="n"/>
      <c r="D19" s="18" t="n"/>
      <c r="E19" s="18" t="n"/>
      <c r="F19" s="18" t="n"/>
    </row>
    <row r="20">
      <c r="A20" s="17" t="n"/>
      <c r="B20" s="17" t="n"/>
      <c r="C20" s="17" t="n"/>
      <c r="D20" s="17" t="n"/>
      <c r="E20" s="17" t="n"/>
      <c r="F20" s="17" t="n"/>
    </row>
    <row r="21">
      <c r="A21" s="18" t="n"/>
      <c r="B21" s="18" t="n"/>
      <c r="C21" s="18" t="n"/>
      <c r="D21" s="18" t="n"/>
      <c r="E21" s="18" t="n"/>
      <c r="F21" s="18" t="n"/>
    </row>
    <row r="22">
      <c r="A22" s="17" t="n"/>
      <c r="B22" s="17" t="n"/>
      <c r="C22" s="17" t="n"/>
      <c r="D22" s="17" t="n"/>
      <c r="E22" s="17" t="n"/>
      <c r="F22" s="17" t="n"/>
    </row>
    <row r="23">
      <c r="A23" s="18" t="n"/>
      <c r="B23" s="18" t="n"/>
      <c r="C23" s="18" t="n"/>
      <c r="D23" s="18" t="n"/>
      <c r="E23" s="18" t="n"/>
      <c r="F23" s="18" t="n"/>
    </row>
    <row r="24">
      <c r="A24" s="17" t="n"/>
      <c r="B24" s="17" t="n"/>
      <c r="C24" s="17" t="n"/>
      <c r="D24" s="17" t="n"/>
      <c r="E24" s="17" t="n"/>
      <c r="F24" s="17" t="n"/>
    </row>
    <row r="25">
      <c r="A25" s="18" t="n"/>
      <c r="B25" s="18" t="n"/>
      <c r="C25" s="18" t="n"/>
      <c r="D25" s="18" t="n"/>
      <c r="E25" s="18" t="n"/>
      <c r="F25" s="18" t="n"/>
    </row>
    <row r="26">
      <c r="A26" s="17" t="n"/>
      <c r="B26" s="17" t="n"/>
      <c r="C26" s="17" t="n"/>
      <c r="D26" s="17" t="n"/>
      <c r="E26" s="17" t="n"/>
      <c r="F26" s="17" t="n"/>
    </row>
    <row r="27">
      <c r="A27" s="18" t="n"/>
      <c r="B27" s="18" t="n"/>
      <c r="C27" s="18" t="n"/>
      <c r="D27" s="18" t="n"/>
      <c r="E27" s="18" t="n"/>
      <c r="F27" s="18" t="n"/>
    </row>
    <row r="28">
      <c r="A28" s="17" t="n"/>
      <c r="B28" s="17" t="n"/>
      <c r="C28" s="17" t="n"/>
      <c r="D28" s="17" t="n"/>
      <c r="E28" s="17" t="n"/>
      <c r="F28" s="17" t="n"/>
    </row>
    <row r="29">
      <c r="A29" s="18" t="n"/>
      <c r="B29" s="18" t="n"/>
      <c r="C29" s="18" t="n"/>
      <c r="D29" s="18" t="n"/>
      <c r="E29" s="18" t="n"/>
      <c r="F29" s="18" t="n"/>
    </row>
    <row r="30">
      <c r="A30" s="17" t="n"/>
      <c r="B30" s="17" t="n"/>
      <c r="C30" s="17" t="n"/>
      <c r="D30" s="17" t="n"/>
      <c r="E30" s="17" t="n"/>
      <c r="F30" s="17" t="n"/>
    </row>
    <row r="31">
      <c r="A31" s="18" t="n"/>
      <c r="B31" s="18" t="n"/>
      <c r="C31" s="18" t="n"/>
      <c r="D31" s="18" t="n"/>
      <c r="E31" s="18" t="n"/>
      <c r="F31" s="18" t="n"/>
    </row>
    <row r="32">
      <c r="A32" s="17" t="n"/>
      <c r="B32" s="17" t="n"/>
      <c r="C32" s="17" t="n"/>
      <c r="D32" s="17" t="n"/>
      <c r="E32" s="17" t="n"/>
      <c r="F32" s="17" t="n"/>
    </row>
    <row r="33">
      <c r="A33" s="18" t="n"/>
      <c r="B33" s="18" t="n"/>
      <c r="C33" s="18" t="n"/>
      <c r="D33" s="18" t="n"/>
      <c r="E33" s="18" t="n"/>
      <c r="F33" s="18" t="n"/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H64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19" t="inlineStr">
        <is>
          <t xml:space="preserve">  CALCULATIONS — All formulas, do NOT edit</t>
        </is>
      </c>
      <c r="B1" s="20" t="n"/>
      <c r="C1" s="20" t="n"/>
      <c r="D1" s="20" t="n"/>
      <c r="E1" s="20" t="n"/>
      <c r="F1" s="20" t="n"/>
      <c r="G1" s="20" t="n"/>
      <c r="H1" s="20" t="n"/>
    </row>
    <row r="3" ht="28" customHeight="1">
      <c r="A3" s="21" t="inlineStr">
        <is>
          <t xml:space="preserve">  ANNUALIZED EXPENSE ANALYSIS</t>
        </is>
      </c>
      <c r="B3" s="22" t="n"/>
      <c r="C3" s="22" t="n"/>
      <c r="D3" s="22" t="n"/>
      <c r="E3" s="22" t="n"/>
      <c r="F3" s="22" t="n"/>
      <c r="G3" s="22" t="n"/>
      <c r="H3" s="22" t="n"/>
    </row>
    <row r="4" ht="32" customHeight="1">
      <c r="A4" s="16" t="inlineStr">
        <is>
          <t>Expense</t>
        </is>
      </c>
      <c r="B4" s="16" t="inlineStr">
        <is>
          <t>Annual Cost</t>
        </is>
      </c>
      <c r="C4" s="16" t="inlineStr">
        <is>
          <t>Monthly Cost</t>
        </is>
      </c>
      <c r="D4" s="16" t="inlineStr">
        <is>
          <t>% of Leakage</t>
        </is>
      </c>
      <c r="E4" s="16" t="inlineStr">
        <is>
          <t>Necessity</t>
        </is>
      </c>
      <c r="F4" s="16" t="inlineStr">
        <is>
          <t>Saveable?</t>
        </is>
      </c>
      <c r="G4" s="16" t="inlineStr">
        <is>
          <t>5-Year Cost</t>
        </is>
      </c>
      <c r="H4" s="16" t="inlineStr">
        <is>
          <t>10-Year Cost</t>
        </is>
      </c>
    </row>
    <row r="5">
      <c r="A5" s="23">
        <f>INPUT!A4</f>
        <v/>
      </c>
      <c r="B5" s="24">
        <f>IF(INPUT!C4="",0,INPUT!C4*INPUT!E4*IF(UPPER(INPUT!D4)="D",CONFIG!B3,IF(UPPER(INPUT!D4)="W",CONFIG!B4,CONFIG!B5)))</f>
        <v/>
      </c>
      <c r="C5" s="24">
        <f>B5/12</f>
        <v/>
      </c>
      <c r="D5" s="25">
        <f>IF(B5=0,0,B5/B$40)</f>
        <v/>
      </c>
      <c r="E5" s="26">
        <f>INPUT!F4</f>
        <v/>
      </c>
      <c r="F5" s="27">
        <f>IF(B5=0,"",IF(E5&lt;=CONFIG!B7,"YES","NO"))</f>
        <v/>
      </c>
      <c r="G5" s="28">
        <f>IF(B5=0,0,B5*((1+CONFIG!B10)^CONFIG!B8-1)/MAX(CONFIG!B10,0.001))</f>
        <v/>
      </c>
      <c r="H5" s="28">
        <f>IF(B5=0,0,B5*((1+CONFIG!B10)^CONFIG!B9-1)/MAX(CONFIG!B10,0.001))</f>
        <v/>
      </c>
    </row>
    <row r="6">
      <c r="A6" s="23">
        <f>INPUT!A5</f>
        <v/>
      </c>
      <c r="B6" s="24">
        <f>IF(INPUT!C5="",0,INPUT!C5*INPUT!E5*IF(UPPER(INPUT!D5)="D",CONFIG!B3,IF(UPPER(INPUT!D5)="W",CONFIG!B4,CONFIG!B5)))</f>
        <v/>
      </c>
      <c r="C6" s="24">
        <f>B6/12</f>
        <v/>
      </c>
      <c r="D6" s="25">
        <f>IF(B6=0,0,B6/B$40)</f>
        <v/>
      </c>
      <c r="E6" s="26">
        <f>INPUT!F5</f>
        <v/>
      </c>
      <c r="F6" s="27">
        <f>IF(B6=0,"",IF(E6&lt;=CONFIG!B7,"YES","NO"))</f>
        <v/>
      </c>
      <c r="G6" s="28">
        <f>IF(B6=0,0,B6*((1+CONFIG!B10)^CONFIG!B8-1)/MAX(CONFIG!B10,0.001))</f>
        <v/>
      </c>
      <c r="H6" s="28">
        <f>IF(B6=0,0,B6*((1+CONFIG!B10)^CONFIG!B9-1)/MAX(CONFIG!B10,0.001))</f>
        <v/>
      </c>
    </row>
    <row r="7">
      <c r="A7" s="23">
        <f>INPUT!A6</f>
        <v/>
      </c>
      <c r="B7" s="24">
        <f>IF(INPUT!C6="",0,INPUT!C6*INPUT!E6*IF(UPPER(INPUT!D6)="D",CONFIG!B3,IF(UPPER(INPUT!D6)="W",CONFIG!B4,CONFIG!B5)))</f>
        <v/>
      </c>
      <c r="C7" s="24">
        <f>B7/12</f>
        <v/>
      </c>
      <c r="D7" s="25">
        <f>IF(B7=0,0,B7/B$40)</f>
        <v/>
      </c>
      <c r="E7" s="26">
        <f>INPUT!F6</f>
        <v/>
      </c>
      <c r="F7" s="27">
        <f>IF(B7=0,"",IF(E7&lt;=CONFIG!B7,"YES","NO"))</f>
        <v/>
      </c>
      <c r="G7" s="28">
        <f>IF(B7=0,0,B7*((1+CONFIG!B10)^CONFIG!B8-1)/MAX(CONFIG!B10,0.001))</f>
        <v/>
      </c>
      <c r="H7" s="28">
        <f>IF(B7=0,0,B7*((1+CONFIG!B10)^CONFIG!B9-1)/MAX(CONFIG!B10,0.001))</f>
        <v/>
      </c>
    </row>
    <row r="8">
      <c r="A8" s="23">
        <f>INPUT!A7</f>
        <v/>
      </c>
      <c r="B8" s="24">
        <f>IF(INPUT!C7="",0,INPUT!C7*INPUT!E7*IF(UPPER(INPUT!D7)="D",CONFIG!B3,IF(UPPER(INPUT!D7)="W",CONFIG!B4,CONFIG!B5)))</f>
        <v/>
      </c>
      <c r="C8" s="24">
        <f>B8/12</f>
        <v/>
      </c>
      <c r="D8" s="25">
        <f>IF(B8=0,0,B8/B$40)</f>
        <v/>
      </c>
      <c r="E8" s="26">
        <f>INPUT!F7</f>
        <v/>
      </c>
      <c r="F8" s="27">
        <f>IF(B8=0,"",IF(E8&lt;=CONFIG!B7,"YES","NO"))</f>
        <v/>
      </c>
      <c r="G8" s="28">
        <f>IF(B8=0,0,B8*((1+CONFIG!B10)^CONFIG!B8-1)/MAX(CONFIG!B10,0.001))</f>
        <v/>
      </c>
      <c r="H8" s="28">
        <f>IF(B8=0,0,B8*((1+CONFIG!B10)^CONFIG!B9-1)/MAX(CONFIG!B10,0.001))</f>
        <v/>
      </c>
    </row>
    <row r="9">
      <c r="A9" s="23">
        <f>INPUT!A8</f>
        <v/>
      </c>
      <c r="B9" s="24">
        <f>IF(INPUT!C8="",0,INPUT!C8*INPUT!E8*IF(UPPER(INPUT!D8)="D",CONFIG!B3,IF(UPPER(INPUT!D8)="W",CONFIG!B4,CONFIG!B5)))</f>
        <v/>
      </c>
      <c r="C9" s="24">
        <f>B9/12</f>
        <v/>
      </c>
      <c r="D9" s="25">
        <f>IF(B9=0,0,B9/B$40)</f>
        <v/>
      </c>
      <c r="E9" s="26">
        <f>INPUT!F8</f>
        <v/>
      </c>
      <c r="F9" s="27">
        <f>IF(B9=0,"",IF(E9&lt;=CONFIG!B7,"YES","NO"))</f>
        <v/>
      </c>
      <c r="G9" s="28">
        <f>IF(B9=0,0,B9*((1+CONFIG!B10)^CONFIG!B8-1)/MAX(CONFIG!B10,0.001))</f>
        <v/>
      </c>
      <c r="H9" s="28">
        <f>IF(B9=0,0,B9*((1+CONFIG!B10)^CONFIG!B9-1)/MAX(CONFIG!B10,0.001))</f>
        <v/>
      </c>
    </row>
    <row r="10">
      <c r="A10" s="23">
        <f>INPUT!A9</f>
        <v/>
      </c>
      <c r="B10" s="24">
        <f>IF(INPUT!C9="",0,INPUT!C9*INPUT!E9*IF(UPPER(INPUT!D9)="D",CONFIG!B3,IF(UPPER(INPUT!D9)="W",CONFIG!B4,CONFIG!B5)))</f>
        <v/>
      </c>
      <c r="C10" s="24">
        <f>B10/12</f>
        <v/>
      </c>
      <c r="D10" s="25">
        <f>IF(B10=0,0,B10/B$40)</f>
        <v/>
      </c>
      <c r="E10" s="26">
        <f>INPUT!F9</f>
        <v/>
      </c>
      <c r="F10" s="27">
        <f>IF(B10=0,"",IF(E10&lt;=CONFIG!B7,"YES","NO"))</f>
        <v/>
      </c>
      <c r="G10" s="28">
        <f>IF(B10=0,0,B10*((1+CONFIG!B10)^CONFIG!B8-1)/MAX(CONFIG!B10,0.001))</f>
        <v/>
      </c>
      <c r="H10" s="28">
        <f>IF(B10=0,0,B10*((1+CONFIG!B10)^CONFIG!B9-1)/MAX(CONFIG!B10,0.001))</f>
        <v/>
      </c>
    </row>
    <row r="11">
      <c r="A11" s="23">
        <f>INPUT!A10</f>
        <v/>
      </c>
      <c r="B11" s="24">
        <f>IF(INPUT!C10="",0,INPUT!C10*INPUT!E10*IF(UPPER(INPUT!D10)="D",CONFIG!B3,IF(UPPER(INPUT!D10)="W",CONFIG!B4,CONFIG!B5)))</f>
        <v/>
      </c>
      <c r="C11" s="24">
        <f>B11/12</f>
        <v/>
      </c>
      <c r="D11" s="25">
        <f>IF(B11=0,0,B11/B$40)</f>
        <v/>
      </c>
      <c r="E11" s="26">
        <f>INPUT!F10</f>
        <v/>
      </c>
      <c r="F11" s="27">
        <f>IF(B11=0,"",IF(E11&lt;=CONFIG!B7,"YES","NO"))</f>
        <v/>
      </c>
      <c r="G11" s="28">
        <f>IF(B11=0,0,B11*((1+CONFIG!B10)^CONFIG!B8-1)/MAX(CONFIG!B10,0.001))</f>
        <v/>
      </c>
      <c r="H11" s="28">
        <f>IF(B11=0,0,B11*((1+CONFIG!B10)^CONFIG!B9-1)/MAX(CONFIG!B10,0.001))</f>
        <v/>
      </c>
    </row>
    <row r="12">
      <c r="A12" s="23">
        <f>INPUT!A11</f>
        <v/>
      </c>
      <c r="B12" s="24">
        <f>IF(INPUT!C11="",0,INPUT!C11*INPUT!E11*IF(UPPER(INPUT!D11)="D",CONFIG!B3,IF(UPPER(INPUT!D11)="W",CONFIG!B4,CONFIG!B5)))</f>
        <v/>
      </c>
      <c r="C12" s="24">
        <f>B12/12</f>
        <v/>
      </c>
      <c r="D12" s="25">
        <f>IF(B12=0,0,B12/B$40)</f>
        <v/>
      </c>
      <c r="E12" s="26">
        <f>INPUT!F11</f>
        <v/>
      </c>
      <c r="F12" s="27">
        <f>IF(B12=0,"",IF(E12&lt;=CONFIG!B7,"YES","NO"))</f>
        <v/>
      </c>
      <c r="G12" s="28">
        <f>IF(B12=0,0,B12*((1+CONFIG!B10)^CONFIG!B8-1)/MAX(CONFIG!B10,0.001))</f>
        <v/>
      </c>
      <c r="H12" s="28">
        <f>IF(B12=0,0,B12*((1+CONFIG!B10)^CONFIG!B9-1)/MAX(CONFIG!B10,0.001))</f>
        <v/>
      </c>
    </row>
    <row r="13">
      <c r="A13" s="23">
        <f>INPUT!A12</f>
        <v/>
      </c>
      <c r="B13" s="24">
        <f>IF(INPUT!C12="",0,INPUT!C12*INPUT!E12*IF(UPPER(INPUT!D12)="D",CONFIG!B3,IF(UPPER(INPUT!D12)="W",CONFIG!B4,CONFIG!B5)))</f>
        <v/>
      </c>
      <c r="C13" s="24">
        <f>B13/12</f>
        <v/>
      </c>
      <c r="D13" s="25">
        <f>IF(B13=0,0,B13/B$40)</f>
        <v/>
      </c>
      <c r="E13" s="26">
        <f>INPUT!F12</f>
        <v/>
      </c>
      <c r="F13" s="27">
        <f>IF(B13=0,"",IF(E13&lt;=CONFIG!B7,"YES","NO"))</f>
        <v/>
      </c>
      <c r="G13" s="28">
        <f>IF(B13=0,0,B13*((1+CONFIG!B10)^CONFIG!B8-1)/MAX(CONFIG!B10,0.001))</f>
        <v/>
      </c>
      <c r="H13" s="28">
        <f>IF(B13=0,0,B13*((1+CONFIG!B10)^CONFIG!B9-1)/MAX(CONFIG!B10,0.001))</f>
        <v/>
      </c>
    </row>
    <row r="14">
      <c r="A14" s="23">
        <f>INPUT!A13</f>
        <v/>
      </c>
      <c r="B14" s="24">
        <f>IF(INPUT!C13="",0,INPUT!C13*INPUT!E13*IF(UPPER(INPUT!D13)="D",CONFIG!B3,IF(UPPER(INPUT!D13)="W",CONFIG!B4,CONFIG!B5)))</f>
        <v/>
      </c>
      <c r="C14" s="24">
        <f>B14/12</f>
        <v/>
      </c>
      <c r="D14" s="25">
        <f>IF(B14=0,0,B14/B$40)</f>
        <v/>
      </c>
      <c r="E14" s="26">
        <f>INPUT!F13</f>
        <v/>
      </c>
      <c r="F14" s="27">
        <f>IF(B14=0,"",IF(E14&lt;=CONFIG!B7,"YES","NO"))</f>
        <v/>
      </c>
      <c r="G14" s="28">
        <f>IF(B14=0,0,B14*((1+CONFIG!B10)^CONFIG!B8-1)/MAX(CONFIG!B10,0.001))</f>
        <v/>
      </c>
      <c r="H14" s="28">
        <f>IF(B14=0,0,B14*((1+CONFIG!B10)^CONFIG!B9-1)/MAX(CONFIG!B10,0.001))</f>
        <v/>
      </c>
    </row>
    <row r="15">
      <c r="A15" s="23">
        <f>INPUT!A14</f>
        <v/>
      </c>
      <c r="B15" s="24">
        <f>IF(INPUT!C14="",0,INPUT!C14*INPUT!E14*IF(UPPER(INPUT!D14)="D",CONFIG!B3,IF(UPPER(INPUT!D14)="W",CONFIG!B4,CONFIG!B5)))</f>
        <v/>
      </c>
      <c r="C15" s="24">
        <f>B15/12</f>
        <v/>
      </c>
      <c r="D15" s="25">
        <f>IF(B15=0,0,B15/B$40)</f>
        <v/>
      </c>
      <c r="E15" s="26">
        <f>INPUT!F14</f>
        <v/>
      </c>
      <c r="F15" s="27">
        <f>IF(B15=0,"",IF(E15&lt;=CONFIG!B7,"YES","NO"))</f>
        <v/>
      </c>
      <c r="G15" s="28">
        <f>IF(B15=0,0,B15*((1+CONFIG!B10)^CONFIG!B8-1)/MAX(CONFIG!B10,0.001))</f>
        <v/>
      </c>
      <c r="H15" s="28">
        <f>IF(B15=0,0,B15*((1+CONFIG!B10)^CONFIG!B9-1)/MAX(CONFIG!B10,0.001))</f>
        <v/>
      </c>
    </row>
    <row r="16">
      <c r="A16" s="23">
        <f>INPUT!A15</f>
        <v/>
      </c>
      <c r="B16" s="24">
        <f>IF(INPUT!C15="",0,INPUT!C15*INPUT!E15*IF(UPPER(INPUT!D15)="D",CONFIG!B3,IF(UPPER(INPUT!D15)="W",CONFIG!B4,CONFIG!B5)))</f>
        <v/>
      </c>
      <c r="C16" s="24">
        <f>B16/12</f>
        <v/>
      </c>
      <c r="D16" s="25">
        <f>IF(B16=0,0,B16/B$40)</f>
        <v/>
      </c>
      <c r="E16" s="26">
        <f>INPUT!F15</f>
        <v/>
      </c>
      <c r="F16" s="27">
        <f>IF(B16=0,"",IF(E16&lt;=CONFIG!B7,"YES","NO"))</f>
        <v/>
      </c>
      <c r="G16" s="28">
        <f>IF(B16=0,0,B16*((1+CONFIG!B10)^CONFIG!B8-1)/MAX(CONFIG!B10,0.001))</f>
        <v/>
      </c>
      <c r="H16" s="28">
        <f>IF(B16=0,0,B16*((1+CONFIG!B10)^CONFIG!B9-1)/MAX(CONFIG!B10,0.001))</f>
        <v/>
      </c>
    </row>
    <row r="17">
      <c r="A17" s="23">
        <f>INPUT!A16</f>
        <v/>
      </c>
      <c r="B17" s="24">
        <f>IF(INPUT!C16="",0,INPUT!C16*INPUT!E16*IF(UPPER(INPUT!D16)="D",CONFIG!B3,IF(UPPER(INPUT!D16)="W",CONFIG!B4,CONFIG!B5)))</f>
        <v/>
      </c>
      <c r="C17" s="24">
        <f>B17/12</f>
        <v/>
      </c>
      <c r="D17" s="25">
        <f>IF(B17=0,0,B17/B$40)</f>
        <v/>
      </c>
      <c r="E17" s="26">
        <f>INPUT!F16</f>
        <v/>
      </c>
      <c r="F17" s="27">
        <f>IF(B17=0,"",IF(E17&lt;=CONFIG!B7,"YES","NO"))</f>
        <v/>
      </c>
      <c r="G17" s="28">
        <f>IF(B17=0,0,B17*((1+CONFIG!B10)^CONFIG!B8-1)/MAX(CONFIG!B10,0.001))</f>
        <v/>
      </c>
      <c r="H17" s="28">
        <f>IF(B17=0,0,B17*((1+CONFIG!B10)^CONFIG!B9-1)/MAX(CONFIG!B10,0.001))</f>
        <v/>
      </c>
    </row>
    <row r="18">
      <c r="A18" s="23">
        <f>INPUT!A17</f>
        <v/>
      </c>
      <c r="B18" s="24">
        <f>IF(INPUT!C17="",0,INPUT!C17*INPUT!E17*IF(UPPER(INPUT!D17)="D",CONFIG!B3,IF(UPPER(INPUT!D17)="W",CONFIG!B4,CONFIG!B5)))</f>
        <v/>
      </c>
      <c r="C18" s="24">
        <f>B18/12</f>
        <v/>
      </c>
      <c r="D18" s="25">
        <f>IF(B18=0,0,B18/B$40)</f>
        <v/>
      </c>
      <c r="E18" s="26">
        <f>INPUT!F17</f>
        <v/>
      </c>
      <c r="F18" s="27">
        <f>IF(B18=0,"",IF(E18&lt;=CONFIG!B7,"YES","NO"))</f>
        <v/>
      </c>
      <c r="G18" s="28">
        <f>IF(B18=0,0,B18*((1+CONFIG!B10)^CONFIG!B8-1)/MAX(CONFIG!B10,0.001))</f>
        <v/>
      </c>
      <c r="H18" s="28">
        <f>IF(B18=0,0,B18*((1+CONFIG!B10)^CONFIG!B9-1)/MAX(CONFIG!B10,0.001))</f>
        <v/>
      </c>
    </row>
    <row r="19">
      <c r="A19" s="23">
        <f>INPUT!A18</f>
        <v/>
      </c>
      <c r="B19" s="24">
        <f>IF(INPUT!C18="",0,INPUT!C18*INPUT!E18*IF(UPPER(INPUT!D18)="D",CONFIG!B3,IF(UPPER(INPUT!D18)="W",CONFIG!B4,CONFIG!B5)))</f>
        <v/>
      </c>
      <c r="C19" s="24">
        <f>B19/12</f>
        <v/>
      </c>
      <c r="D19" s="25">
        <f>IF(B19=0,0,B19/B$40)</f>
        <v/>
      </c>
      <c r="E19" s="26">
        <f>INPUT!F18</f>
        <v/>
      </c>
      <c r="F19" s="27">
        <f>IF(B19=0,"",IF(E19&lt;=CONFIG!B7,"YES","NO"))</f>
        <v/>
      </c>
      <c r="G19" s="28">
        <f>IF(B19=0,0,B19*((1+CONFIG!B10)^CONFIG!B8-1)/MAX(CONFIG!B10,0.001))</f>
        <v/>
      </c>
      <c r="H19" s="28">
        <f>IF(B19=0,0,B19*((1+CONFIG!B10)^CONFIG!B9-1)/MAX(CONFIG!B10,0.001))</f>
        <v/>
      </c>
    </row>
    <row r="20">
      <c r="A20" s="23">
        <f>INPUT!A19</f>
        <v/>
      </c>
      <c r="B20" s="24">
        <f>IF(INPUT!C19="",0,INPUT!C19*INPUT!E19*IF(UPPER(INPUT!D19)="D",CONFIG!B3,IF(UPPER(INPUT!D19)="W",CONFIG!B4,CONFIG!B5)))</f>
        <v/>
      </c>
      <c r="C20" s="24">
        <f>B20/12</f>
        <v/>
      </c>
      <c r="D20" s="25">
        <f>IF(B20=0,0,B20/B$40)</f>
        <v/>
      </c>
      <c r="E20" s="26">
        <f>INPUT!F19</f>
        <v/>
      </c>
      <c r="F20" s="27">
        <f>IF(B20=0,"",IF(E20&lt;=CONFIG!B7,"YES","NO"))</f>
        <v/>
      </c>
      <c r="G20" s="28">
        <f>IF(B20=0,0,B20*((1+CONFIG!B10)^CONFIG!B8-1)/MAX(CONFIG!B10,0.001))</f>
        <v/>
      </c>
      <c r="H20" s="28">
        <f>IF(B20=0,0,B20*((1+CONFIG!B10)^CONFIG!B9-1)/MAX(CONFIG!B10,0.001))</f>
        <v/>
      </c>
    </row>
    <row r="21">
      <c r="A21" s="23">
        <f>INPUT!A20</f>
        <v/>
      </c>
      <c r="B21" s="24">
        <f>IF(INPUT!C20="",0,INPUT!C20*INPUT!E20*IF(UPPER(INPUT!D20)="D",CONFIG!B3,IF(UPPER(INPUT!D20)="W",CONFIG!B4,CONFIG!B5)))</f>
        <v/>
      </c>
      <c r="C21" s="24">
        <f>B21/12</f>
        <v/>
      </c>
      <c r="D21" s="25">
        <f>IF(B21=0,0,B21/B$40)</f>
        <v/>
      </c>
      <c r="E21" s="26">
        <f>INPUT!F20</f>
        <v/>
      </c>
      <c r="F21" s="27">
        <f>IF(B21=0,"",IF(E21&lt;=CONFIG!B7,"YES","NO"))</f>
        <v/>
      </c>
      <c r="G21" s="28">
        <f>IF(B21=0,0,B21*((1+CONFIG!B10)^CONFIG!B8-1)/MAX(CONFIG!B10,0.001))</f>
        <v/>
      </c>
      <c r="H21" s="28">
        <f>IF(B21=0,0,B21*((1+CONFIG!B10)^CONFIG!B9-1)/MAX(CONFIG!B10,0.001))</f>
        <v/>
      </c>
    </row>
    <row r="22">
      <c r="A22" s="23">
        <f>INPUT!A21</f>
        <v/>
      </c>
      <c r="B22" s="24">
        <f>IF(INPUT!C21="",0,INPUT!C21*INPUT!E21*IF(UPPER(INPUT!D21)="D",CONFIG!B3,IF(UPPER(INPUT!D21)="W",CONFIG!B4,CONFIG!B5)))</f>
        <v/>
      </c>
      <c r="C22" s="24">
        <f>B22/12</f>
        <v/>
      </c>
      <c r="D22" s="25">
        <f>IF(B22=0,0,B22/B$40)</f>
        <v/>
      </c>
      <c r="E22" s="26">
        <f>INPUT!F21</f>
        <v/>
      </c>
      <c r="F22" s="27">
        <f>IF(B22=0,"",IF(E22&lt;=CONFIG!B7,"YES","NO"))</f>
        <v/>
      </c>
      <c r="G22" s="28">
        <f>IF(B22=0,0,B22*((1+CONFIG!B10)^CONFIG!B8-1)/MAX(CONFIG!B10,0.001))</f>
        <v/>
      </c>
      <c r="H22" s="28">
        <f>IF(B22=0,0,B22*((1+CONFIG!B10)^CONFIG!B9-1)/MAX(CONFIG!B10,0.001))</f>
        <v/>
      </c>
    </row>
    <row r="23">
      <c r="A23" s="23">
        <f>INPUT!A22</f>
        <v/>
      </c>
      <c r="B23" s="24">
        <f>IF(INPUT!C22="",0,INPUT!C22*INPUT!E22*IF(UPPER(INPUT!D22)="D",CONFIG!B3,IF(UPPER(INPUT!D22)="W",CONFIG!B4,CONFIG!B5)))</f>
        <v/>
      </c>
      <c r="C23" s="24">
        <f>B23/12</f>
        <v/>
      </c>
      <c r="D23" s="25">
        <f>IF(B23=0,0,B23/B$40)</f>
        <v/>
      </c>
      <c r="E23" s="26">
        <f>INPUT!F22</f>
        <v/>
      </c>
      <c r="F23" s="27">
        <f>IF(B23=0,"",IF(E23&lt;=CONFIG!B7,"YES","NO"))</f>
        <v/>
      </c>
      <c r="G23" s="28">
        <f>IF(B23=0,0,B23*((1+CONFIG!B10)^CONFIG!B8-1)/MAX(CONFIG!B10,0.001))</f>
        <v/>
      </c>
      <c r="H23" s="28">
        <f>IF(B23=0,0,B23*((1+CONFIG!B10)^CONFIG!B9-1)/MAX(CONFIG!B10,0.001))</f>
        <v/>
      </c>
    </row>
    <row r="24">
      <c r="A24" s="23">
        <f>INPUT!A23</f>
        <v/>
      </c>
      <c r="B24" s="24">
        <f>IF(INPUT!C23="",0,INPUT!C23*INPUT!E23*IF(UPPER(INPUT!D23)="D",CONFIG!B3,IF(UPPER(INPUT!D23)="W",CONFIG!B4,CONFIG!B5)))</f>
        <v/>
      </c>
      <c r="C24" s="24">
        <f>B24/12</f>
        <v/>
      </c>
      <c r="D24" s="25">
        <f>IF(B24=0,0,B24/B$40)</f>
        <v/>
      </c>
      <c r="E24" s="26">
        <f>INPUT!F23</f>
        <v/>
      </c>
      <c r="F24" s="27">
        <f>IF(B24=0,"",IF(E24&lt;=CONFIG!B7,"YES","NO"))</f>
        <v/>
      </c>
      <c r="G24" s="28">
        <f>IF(B24=0,0,B24*((1+CONFIG!B10)^CONFIG!B8-1)/MAX(CONFIG!B10,0.001))</f>
        <v/>
      </c>
      <c r="H24" s="28">
        <f>IF(B24=0,0,B24*((1+CONFIG!B10)^CONFIG!B9-1)/MAX(CONFIG!B10,0.001))</f>
        <v/>
      </c>
    </row>
    <row r="25">
      <c r="A25" s="23">
        <f>INPUT!A24</f>
        <v/>
      </c>
      <c r="B25" s="24">
        <f>IF(INPUT!C24="",0,INPUT!C24*INPUT!E24*IF(UPPER(INPUT!D24)="D",CONFIG!B3,IF(UPPER(INPUT!D24)="W",CONFIG!B4,CONFIG!B5)))</f>
        <v/>
      </c>
      <c r="C25" s="24">
        <f>B25/12</f>
        <v/>
      </c>
      <c r="D25" s="25">
        <f>IF(B25=0,0,B25/B$40)</f>
        <v/>
      </c>
      <c r="E25" s="26">
        <f>INPUT!F24</f>
        <v/>
      </c>
      <c r="F25" s="27">
        <f>IF(B25=0,"",IF(E25&lt;=CONFIG!B7,"YES","NO"))</f>
        <v/>
      </c>
      <c r="G25" s="28">
        <f>IF(B25=0,0,B25*((1+CONFIG!B10)^CONFIG!B8-1)/MAX(CONFIG!B10,0.001))</f>
        <v/>
      </c>
      <c r="H25" s="28">
        <f>IF(B25=0,0,B25*((1+CONFIG!B10)^CONFIG!B9-1)/MAX(CONFIG!B10,0.001))</f>
        <v/>
      </c>
    </row>
    <row r="26">
      <c r="A26" s="23">
        <f>INPUT!A25</f>
        <v/>
      </c>
      <c r="B26" s="24">
        <f>IF(INPUT!C25="",0,INPUT!C25*INPUT!E25*IF(UPPER(INPUT!D25)="D",CONFIG!B3,IF(UPPER(INPUT!D25)="W",CONFIG!B4,CONFIG!B5)))</f>
        <v/>
      </c>
      <c r="C26" s="24">
        <f>B26/12</f>
        <v/>
      </c>
      <c r="D26" s="25">
        <f>IF(B26=0,0,B26/B$40)</f>
        <v/>
      </c>
      <c r="E26" s="26">
        <f>INPUT!F25</f>
        <v/>
      </c>
      <c r="F26" s="27">
        <f>IF(B26=0,"",IF(E26&lt;=CONFIG!B7,"YES","NO"))</f>
        <v/>
      </c>
      <c r="G26" s="28">
        <f>IF(B26=0,0,B26*((1+CONFIG!B10)^CONFIG!B8-1)/MAX(CONFIG!B10,0.001))</f>
        <v/>
      </c>
      <c r="H26" s="28">
        <f>IF(B26=0,0,B26*((1+CONFIG!B10)^CONFIG!B9-1)/MAX(CONFIG!B10,0.001))</f>
        <v/>
      </c>
    </row>
    <row r="27">
      <c r="A27" s="23">
        <f>INPUT!A26</f>
        <v/>
      </c>
      <c r="B27" s="24">
        <f>IF(INPUT!C26="",0,INPUT!C26*INPUT!E26*IF(UPPER(INPUT!D26)="D",CONFIG!B3,IF(UPPER(INPUT!D26)="W",CONFIG!B4,CONFIG!B5)))</f>
        <v/>
      </c>
      <c r="C27" s="24">
        <f>B27/12</f>
        <v/>
      </c>
      <c r="D27" s="25">
        <f>IF(B27=0,0,B27/B$40)</f>
        <v/>
      </c>
      <c r="E27" s="26">
        <f>INPUT!F26</f>
        <v/>
      </c>
      <c r="F27" s="27">
        <f>IF(B27=0,"",IF(E27&lt;=CONFIG!B7,"YES","NO"))</f>
        <v/>
      </c>
      <c r="G27" s="28">
        <f>IF(B27=0,0,B27*((1+CONFIG!B10)^CONFIG!B8-1)/MAX(CONFIG!B10,0.001))</f>
        <v/>
      </c>
      <c r="H27" s="28">
        <f>IF(B27=0,0,B27*((1+CONFIG!B10)^CONFIG!B9-1)/MAX(CONFIG!B10,0.001))</f>
        <v/>
      </c>
    </row>
    <row r="28">
      <c r="A28" s="23">
        <f>INPUT!A27</f>
        <v/>
      </c>
      <c r="B28" s="24">
        <f>IF(INPUT!C27="",0,INPUT!C27*INPUT!E27*IF(UPPER(INPUT!D27)="D",CONFIG!B3,IF(UPPER(INPUT!D27)="W",CONFIG!B4,CONFIG!B5)))</f>
        <v/>
      </c>
      <c r="C28" s="24">
        <f>B28/12</f>
        <v/>
      </c>
      <c r="D28" s="25">
        <f>IF(B28=0,0,B28/B$40)</f>
        <v/>
      </c>
      <c r="E28" s="26">
        <f>INPUT!F27</f>
        <v/>
      </c>
      <c r="F28" s="27">
        <f>IF(B28=0,"",IF(E28&lt;=CONFIG!B7,"YES","NO"))</f>
        <v/>
      </c>
      <c r="G28" s="28">
        <f>IF(B28=0,0,B28*((1+CONFIG!B10)^CONFIG!B8-1)/MAX(CONFIG!B10,0.001))</f>
        <v/>
      </c>
      <c r="H28" s="28">
        <f>IF(B28=0,0,B28*((1+CONFIG!B10)^CONFIG!B9-1)/MAX(CONFIG!B10,0.001))</f>
        <v/>
      </c>
    </row>
    <row r="29">
      <c r="A29" s="23">
        <f>INPUT!A28</f>
        <v/>
      </c>
      <c r="B29" s="24">
        <f>IF(INPUT!C28="",0,INPUT!C28*INPUT!E28*IF(UPPER(INPUT!D28)="D",CONFIG!B3,IF(UPPER(INPUT!D28)="W",CONFIG!B4,CONFIG!B5)))</f>
        <v/>
      </c>
      <c r="C29" s="24">
        <f>B29/12</f>
        <v/>
      </c>
      <c r="D29" s="25">
        <f>IF(B29=0,0,B29/B$40)</f>
        <v/>
      </c>
      <c r="E29" s="26">
        <f>INPUT!F28</f>
        <v/>
      </c>
      <c r="F29" s="27">
        <f>IF(B29=0,"",IF(E29&lt;=CONFIG!B7,"YES","NO"))</f>
        <v/>
      </c>
      <c r="G29" s="28">
        <f>IF(B29=0,0,B29*((1+CONFIG!B10)^CONFIG!B8-1)/MAX(CONFIG!B10,0.001))</f>
        <v/>
      </c>
      <c r="H29" s="28">
        <f>IF(B29=0,0,B29*((1+CONFIG!B10)^CONFIG!B9-1)/MAX(CONFIG!B10,0.001))</f>
        <v/>
      </c>
    </row>
    <row r="30">
      <c r="A30" s="23">
        <f>INPUT!A29</f>
        <v/>
      </c>
      <c r="B30" s="24">
        <f>IF(INPUT!C29="",0,INPUT!C29*INPUT!E29*IF(UPPER(INPUT!D29)="D",CONFIG!B3,IF(UPPER(INPUT!D29)="W",CONFIG!B4,CONFIG!B5)))</f>
        <v/>
      </c>
      <c r="C30" s="24">
        <f>B30/12</f>
        <v/>
      </c>
      <c r="D30" s="25">
        <f>IF(B30=0,0,B30/B$40)</f>
        <v/>
      </c>
      <c r="E30" s="26">
        <f>INPUT!F29</f>
        <v/>
      </c>
      <c r="F30" s="27">
        <f>IF(B30=0,"",IF(E30&lt;=CONFIG!B7,"YES","NO"))</f>
        <v/>
      </c>
      <c r="G30" s="28">
        <f>IF(B30=0,0,B30*((1+CONFIG!B10)^CONFIG!B8-1)/MAX(CONFIG!B10,0.001))</f>
        <v/>
      </c>
      <c r="H30" s="28">
        <f>IF(B30=0,0,B30*((1+CONFIG!B10)^CONFIG!B9-1)/MAX(CONFIG!B10,0.001))</f>
        <v/>
      </c>
    </row>
    <row r="31">
      <c r="A31" s="23">
        <f>INPUT!A30</f>
        <v/>
      </c>
      <c r="B31" s="24">
        <f>IF(INPUT!C30="",0,INPUT!C30*INPUT!E30*IF(UPPER(INPUT!D30)="D",CONFIG!B3,IF(UPPER(INPUT!D30)="W",CONFIG!B4,CONFIG!B5)))</f>
        <v/>
      </c>
      <c r="C31" s="24">
        <f>B31/12</f>
        <v/>
      </c>
      <c r="D31" s="25">
        <f>IF(B31=0,0,B31/B$40)</f>
        <v/>
      </c>
      <c r="E31" s="26">
        <f>INPUT!F30</f>
        <v/>
      </c>
      <c r="F31" s="27">
        <f>IF(B31=0,"",IF(E31&lt;=CONFIG!B7,"YES","NO"))</f>
        <v/>
      </c>
      <c r="G31" s="28">
        <f>IF(B31=0,0,B31*((1+CONFIG!B10)^CONFIG!B8-1)/MAX(CONFIG!B10,0.001))</f>
        <v/>
      </c>
      <c r="H31" s="28">
        <f>IF(B31=0,0,B31*((1+CONFIG!B10)^CONFIG!B9-1)/MAX(CONFIG!B10,0.001))</f>
        <v/>
      </c>
    </row>
    <row r="32">
      <c r="A32" s="23">
        <f>INPUT!A31</f>
        <v/>
      </c>
      <c r="B32" s="24">
        <f>IF(INPUT!C31="",0,INPUT!C31*INPUT!E31*IF(UPPER(INPUT!D31)="D",CONFIG!B3,IF(UPPER(INPUT!D31)="W",CONFIG!B4,CONFIG!B5)))</f>
        <v/>
      </c>
      <c r="C32" s="24">
        <f>B32/12</f>
        <v/>
      </c>
      <c r="D32" s="25">
        <f>IF(B32=0,0,B32/B$40)</f>
        <v/>
      </c>
      <c r="E32" s="26">
        <f>INPUT!F31</f>
        <v/>
      </c>
      <c r="F32" s="27">
        <f>IF(B32=0,"",IF(E32&lt;=CONFIG!B7,"YES","NO"))</f>
        <v/>
      </c>
      <c r="G32" s="28">
        <f>IF(B32=0,0,B32*((1+CONFIG!B10)^CONFIG!B8-1)/MAX(CONFIG!B10,0.001))</f>
        <v/>
      </c>
      <c r="H32" s="28">
        <f>IF(B32=0,0,B32*((1+CONFIG!B10)^CONFIG!B9-1)/MAX(CONFIG!B10,0.001))</f>
        <v/>
      </c>
    </row>
    <row r="33">
      <c r="A33" s="23">
        <f>INPUT!A32</f>
        <v/>
      </c>
      <c r="B33" s="24">
        <f>IF(INPUT!C32="",0,INPUT!C32*INPUT!E32*IF(UPPER(INPUT!D32)="D",CONFIG!B3,IF(UPPER(INPUT!D32)="W",CONFIG!B4,CONFIG!B5)))</f>
        <v/>
      </c>
      <c r="C33" s="24">
        <f>B33/12</f>
        <v/>
      </c>
      <c r="D33" s="25">
        <f>IF(B33=0,0,B33/B$40)</f>
        <v/>
      </c>
      <c r="E33" s="26">
        <f>INPUT!F32</f>
        <v/>
      </c>
      <c r="F33" s="27">
        <f>IF(B33=0,"",IF(E33&lt;=CONFIG!B7,"YES","NO"))</f>
        <v/>
      </c>
      <c r="G33" s="28">
        <f>IF(B33=0,0,B33*((1+CONFIG!B10)^CONFIG!B8-1)/MAX(CONFIG!B10,0.001))</f>
        <v/>
      </c>
      <c r="H33" s="28">
        <f>IF(B33=0,0,B33*((1+CONFIG!B10)^CONFIG!B9-1)/MAX(CONFIG!B10,0.001))</f>
        <v/>
      </c>
    </row>
    <row r="34">
      <c r="A34" s="23">
        <f>INPUT!A33</f>
        <v/>
      </c>
      <c r="B34" s="24">
        <f>IF(INPUT!C33="",0,INPUT!C33*INPUT!E33*IF(UPPER(INPUT!D33)="D",CONFIG!B3,IF(UPPER(INPUT!D33)="W",CONFIG!B4,CONFIG!B5)))</f>
        <v/>
      </c>
      <c r="C34" s="24">
        <f>B34/12</f>
        <v/>
      </c>
      <c r="D34" s="25">
        <f>IF(B34=0,0,B34/B$40)</f>
        <v/>
      </c>
      <c r="E34" s="26">
        <f>INPUT!F33</f>
        <v/>
      </c>
      <c r="F34" s="27">
        <f>IF(B34=0,"",IF(E34&lt;=CONFIG!B7,"YES","NO"))</f>
        <v/>
      </c>
      <c r="G34" s="28">
        <f>IF(B34=0,0,B34*((1+CONFIG!B10)^CONFIG!B8-1)/MAX(CONFIG!B10,0.001))</f>
        <v/>
      </c>
      <c r="H34" s="28">
        <f>IF(B34=0,0,B34*((1+CONFIG!B10)^CONFIG!B9-1)/MAX(CONFIG!B10,0.001))</f>
        <v/>
      </c>
    </row>
    <row r="38" ht="28" customHeight="1">
      <c r="A38" s="29" t="inlineStr">
        <is>
          <t xml:space="preserve">  SUMMARY METRICS</t>
        </is>
      </c>
      <c r="B38" s="30" t="n"/>
      <c r="C38" s="30" t="n"/>
      <c r="D38" s="30" t="n"/>
      <c r="E38" s="30" t="n"/>
      <c r="F38" s="30" t="n"/>
      <c r="G38" s="30" t="n"/>
      <c r="H38" s="30" t="n"/>
    </row>
    <row r="40" ht="28" customHeight="1">
      <c r="A40" s="31" t="inlineStr">
        <is>
          <t>Total Annual Leakage</t>
        </is>
      </c>
      <c r="B40" s="32">
        <f>SUM(B5:B34)</f>
        <v/>
      </c>
    </row>
    <row r="41" ht="28" customHeight="1">
      <c r="A41" s="31" t="inlineStr">
        <is>
          <t>Total Monthly Leakage</t>
        </is>
      </c>
      <c r="B41" s="32">
        <f>B40/12</f>
        <v/>
      </c>
    </row>
    <row r="42" ht="28" customHeight="1">
      <c r="A42" s="31" t="inlineStr">
        <is>
          <t>Total Daily Leakage</t>
        </is>
      </c>
      <c r="B42" s="32">
        <f>B40/365</f>
        <v/>
      </c>
    </row>
    <row r="43" ht="28" customHeight="1">
      <c r="A43" s="31" t="inlineStr">
        <is>
          <t>Number of Leak Items</t>
        </is>
      </c>
      <c r="B43" s="33">
        <f>COUNTIF(B5:B34,"&gt;0")</f>
        <v/>
      </c>
    </row>
    <row r="44" ht="28" customHeight="1">
      <c r="A44" s="31" t="inlineStr">
        <is>
          <t>Saveable Annual Amount</t>
        </is>
      </c>
      <c r="B44" s="32">
        <f>SUMPRODUCT((F5:F34="YES")*B5:B34)</f>
        <v/>
      </c>
    </row>
    <row r="45" ht="28" customHeight="1">
      <c r="A45" s="31" t="inlineStr">
        <is>
          <t>Saveable Monthly Amount</t>
        </is>
      </c>
      <c r="B45" s="32">
        <f>B44/12</f>
        <v/>
      </c>
    </row>
    <row r="46" ht="28" customHeight="1">
      <c r="A46" s="31" t="inlineStr">
        <is>
          <t>Leakage as % of Income</t>
        </is>
      </c>
      <c r="B46" s="34">
        <f>IF(CONFIG!B11&gt;0,B41/CONFIG!B11,0)</f>
        <v/>
      </c>
    </row>
    <row r="47" ht="28" customHeight="1">
      <c r="A47" s="31" t="inlineStr">
        <is>
          <t>Saveable % of Leakage</t>
        </is>
      </c>
      <c r="B47" s="34">
        <f>IF(B40&gt;0,B44/B40,0)</f>
        <v/>
      </c>
    </row>
    <row r="49" ht="28" customHeight="1">
      <c r="A49" s="31" t="inlineStr">
        <is>
          <t>5-Year Leakage Cost</t>
        </is>
      </c>
      <c r="B49" s="35">
        <f>SUM(G5:G34)</f>
        <v/>
      </c>
    </row>
    <row r="50" ht="28" customHeight="1">
      <c r="A50" s="31" t="inlineStr">
        <is>
          <t>10-Year Leakage Cost</t>
        </is>
      </c>
      <c r="B50" s="35">
        <f>SUM(H5:H34)</f>
        <v/>
      </c>
    </row>
    <row r="51" ht="28" customHeight="1">
      <c r="A51" s="31" t="inlineStr">
        <is>
          <t>5-Year Saveable (invested)</t>
        </is>
      </c>
      <c r="B51" s="35">
        <f>SUMPRODUCT((F5:F34="YES")*G5:G34)</f>
        <v/>
      </c>
    </row>
    <row r="52" ht="28" customHeight="1">
      <c r="A52" s="31" t="inlineStr">
        <is>
          <t>10-Year Saveable (invested)</t>
        </is>
      </c>
      <c r="B52" s="35">
        <f>SUMPRODUCT((F5:F34="YES")*H5:H34)</f>
        <v/>
      </c>
    </row>
    <row r="54" ht="28" customHeight="1">
      <c r="A54" s="21" t="inlineStr">
        <is>
          <t xml:space="preserve">  CATEGORY BREAKDOWN</t>
        </is>
      </c>
      <c r="B54" s="22" t="n"/>
      <c r="C54" s="22" t="n"/>
      <c r="D54" s="22" t="n"/>
      <c r="E54" s="22" t="n"/>
      <c r="F54" s="22" t="n"/>
      <c r="G54" s="22" t="n"/>
      <c r="H54" s="22" t="n"/>
    </row>
    <row r="55" ht="32" customHeight="1">
      <c r="A55" s="16" t="inlineStr">
        <is>
          <t>Category</t>
        </is>
      </c>
      <c r="B55" s="16" t="inlineStr">
        <is>
          <t>Annual Cost</t>
        </is>
      </c>
      <c r="C55" s="16" t="inlineStr">
        <is>
          <t>Monthly Cost</t>
        </is>
      </c>
      <c r="D55" s="16" t="inlineStr">
        <is>
          <t>% of Total</t>
        </is>
      </c>
      <c r="E55" s="16" t="inlineStr">
        <is>
          <t>Saveable</t>
        </is>
      </c>
      <c r="F55" s="16" t="inlineStr">
        <is>
          <t>Items</t>
        </is>
      </c>
    </row>
    <row r="56">
      <c r="A56" s="31" t="inlineStr">
        <is>
          <t>Food &amp; Drink</t>
        </is>
      </c>
      <c r="B56" s="24">
        <f>SUMIF(INPUT!B4:B33,"Food &amp; Drink",B5:B34)</f>
        <v/>
      </c>
      <c r="C56" s="24">
        <f>B56/12</f>
        <v/>
      </c>
      <c r="D56" s="25">
        <f>IF(B$40&gt;0,B56/B$40,0)</f>
        <v/>
      </c>
      <c r="E56" s="24">
        <f>SUMPRODUCT((INPUT!B4:B33="Food &amp; Drink")*(F5:F34="YES")*B5:B34)</f>
        <v/>
      </c>
      <c r="F56" s="27">
        <f>COUNTIF(INPUT!B4:B33,"Food &amp; Drink")</f>
        <v/>
      </c>
    </row>
    <row r="57">
      <c r="A57" s="31" t="inlineStr">
        <is>
          <t>Transport</t>
        </is>
      </c>
      <c r="B57" s="24">
        <f>SUMIF(INPUT!B4:B33,"Transport",B5:B34)</f>
        <v/>
      </c>
      <c r="C57" s="24">
        <f>B57/12</f>
        <v/>
      </c>
      <c r="D57" s="25">
        <f>IF(B$40&gt;0,B57/B$40,0)</f>
        <v/>
      </c>
      <c r="E57" s="24">
        <f>SUMPRODUCT((INPUT!B4:B33="Transport")*(F5:F34="YES")*B5:B34)</f>
        <v/>
      </c>
      <c r="F57" s="27">
        <f>COUNTIF(INPUT!B4:B33,"Transport")</f>
        <v/>
      </c>
    </row>
    <row r="58">
      <c r="A58" s="31" t="inlineStr">
        <is>
          <t>Entertainment</t>
        </is>
      </c>
      <c r="B58" s="24">
        <f>SUMIF(INPUT!B4:B33,"Entertainment",B5:B34)</f>
        <v/>
      </c>
      <c r="C58" s="24">
        <f>B58/12</f>
        <v/>
      </c>
      <c r="D58" s="25">
        <f>IF(B$40&gt;0,B58/B$40,0)</f>
        <v/>
      </c>
      <c r="E58" s="24">
        <f>SUMPRODUCT((INPUT!B4:B33="Entertainment")*(F5:F34="YES")*B5:B34)</f>
        <v/>
      </c>
      <c r="F58" s="27">
        <f>COUNTIF(INPUT!B4:B33,"Entertainment")</f>
        <v/>
      </c>
    </row>
    <row r="59">
      <c r="A59" s="31" t="inlineStr">
        <is>
          <t>Fees</t>
        </is>
      </c>
      <c r="B59" s="24">
        <f>SUMIF(INPUT!B4:B33,"Fees",B5:B34)</f>
        <v/>
      </c>
      <c r="C59" s="24">
        <f>B59/12</f>
        <v/>
      </c>
      <c r="D59" s="25">
        <f>IF(B$40&gt;0,B59/B$40,0)</f>
        <v/>
      </c>
      <c r="E59" s="24">
        <f>SUMPRODUCT((INPUT!B4:B33="Fees")*(F5:F34="YES")*B5:B34)</f>
        <v/>
      </c>
      <c r="F59" s="27">
        <f>COUNTIF(INPUT!B4:B33,"Fees")</f>
        <v/>
      </c>
    </row>
    <row r="60">
      <c r="A60" s="31" t="inlineStr">
        <is>
          <t>Shopping</t>
        </is>
      </c>
      <c r="B60" s="24">
        <f>SUMIF(INPUT!B4:B33,"Shopping",B5:B34)</f>
        <v/>
      </c>
      <c r="C60" s="24">
        <f>B60/12</f>
        <v/>
      </c>
      <c r="D60" s="25">
        <f>IF(B$40&gt;0,B60/B$40,0)</f>
        <v/>
      </c>
      <c r="E60" s="24">
        <f>SUMPRODUCT((INPUT!B4:B33="Shopping")*(F5:F34="YES")*B5:B34)</f>
        <v/>
      </c>
      <c r="F60" s="27">
        <f>COUNTIF(INPUT!B4:B33,"Shopping")</f>
        <v/>
      </c>
    </row>
    <row r="61">
      <c r="A61" s="31" t="inlineStr">
        <is>
          <t>Tech</t>
        </is>
      </c>
      <c r="B61" s="24">
        <f>SUMIF(INPUT!B4:B33,"Tech",B5:B34)</f>
        <v/>
      </c>
      <c r="C61" s="24">
        <f>B61/12</f>
        <v/>
      </c>
      <c r="D61" s="25">
        <f>IF(B$40&gt;0,B61/B$40,0)</f>
        <v/>
      </c>
      <c r="E61" s="24">
        <f>SUMPRODUCT((INPUT!B4:B33="Tech")*(F5:F34="YES")*B5:B34)</f>
        <v/>
      </c>
      <c r="F61" s="27">
        <f>COUNTIF(INPUT!B4:B33,"Tech")</f>
        <v/>
      </c>
    </row>
    <row r="62">
      <c r="A62" s="31" t="inlineStr">
        <is>
          <t>Other</t>
        </is>
      </c>
      <c r="B62" s="24">
        <f>SUMIF(INPUT!B4:B33,"Other",B5:B34)</f>
        <v/>
      </c>
      <c r="C62" s="24">
        <f>B62/12</f>
        <v/>
      </c>
      <c r="D62" s="25">
        <f>IF(B$40&gt;0,B62/B$40,0)</f>
        <v/>
      </c>
      <c r="E62" s="24">
        <f>SUMPRODUCT((INPUT!B4:B33="Other")*(F5:F34="YES")*B5:B34)</f>
        <v/>
      </c>
      <c r="F62" s="27">
        <f>COUNTIF(INPUT!B4:B33,"Other")</f>
        <v/>
      </c>
    </row>
    <row r="64" ht="28" customHeight="1">
      <c r="A64" s="31" t="inlineStr">
        <is>
          <t>Leakage Severity</t>
        </is>
      </c>
      <c r="B64" s="33">
        <f>IF(B46&lt;0.05,"MINIMAL",IF(B46&lt;0.10,"MODERATE",IF(B46&lt;0.20,"SIGNIFICANT","CRITICAL")))</f>
        <v/>
      </c>
    </row>
  </sheetData>
  <mergeCells count="4">
    <mergeCell ref="A3:H3"/>
    <mergeCell ref="A38:H38"/>
    <mergeCell ref="A54:H54"/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3"/>
  <sheetViews>
    <sheetView showGridLines="0" zoomScale="110"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4" customWidth="1" min="3" max="3"/>
    <col width="32" customWidth="1" min="4" max="4"/>
    <col width="18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6" t="inlineStr">
        <is>
          <t>EXPENSE LEAKAGE DETECTOR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21" t="inlineStr">
        <is>
          <t xml:space="preserve">  LEAKAGE OVERVIEW</t>
        </is>
      </c>
      <c r="B4" s="22" t="n"/>
      <c r="C4" s="22" t="n"/>
      <c r="D4" s="22" t="n"/>
      <c r="E4" s="22" t="n"/>
    </row>
    <row r="5" ht="32" customHeight="1">
      <c r="A5" s="37" t="inlineStr">
        <is>
          <t>Total Annual Leakage</t>
        </is>
      </c>
      <c r="B5" s="38">
        <f>LOGIC!B40</f>
        <v/>
      </c>
    </row>
    <row r="6" ht="32" customHeight="1">
      <c r="A6" s="37" t="inlineStr">
        <is>
          <t>Monthly Leakage</t>
        </is>
      </c>
      <c r="B6" s="39">
        <f>LOGIC!B41</f>
        <v/>
      </c>
    </row>
    <row r="7" ht="32" customHeight="1">
      <c r="A7" s="37" t="inlineStr">
        <is>
          <t>Daily Leakage</t>
        </is>
      </c>
      <c r="B7" s="39">
        <f>LOGIC!B42</f>
        <v/>
      </c>
    </row>
    <row r="8" ht="32" customHeight="1">
      <c r="A8" s="37" t="inlineStr">
        <is>
          <t>Leakage Items</t>
        </is>
      </c>
      <c r="B8" s="40">
        <f>LOGIC!B43</f>
        <v/>
      </c>
    </row>
    <row r="9" ht="32" customHeight="1">
      <c r="A9" s="37" t="inlineStr">
        <is>
          <t>% of Monthly Income</t>
        </is>
      </c>
      <c r="B9" s="41">
        <f>LOGIC!B46</f>
        <v/>
      </c>
    </row>
    <row r="10" ht="32" customHeight="1">
      <c r="A10" s="37" t="inlineStr">
        <is>
          <t>Leakage Severity</t>
        </is>
      </c>
      <c r="B10" s="42">
        <f>LOGIC!B64</f>
        <v/>
      </c>
    </row>
    <row r="12" ht="28" customHeight="1">
      <c r="A12" s="14" t="inlineStr">
        <is>
          <t xml:space="preserve">  SAVINGS POTENTIAL</t>
        </is>
      </c>
      <c r="B12" s="15" t="n"/>
      <c r="C12" s="15" t="n"/>
      <c r="D12" s="15" t="n"/>
      <c r="E12" s="15" t="n"/>
    </row>
    <row r="13" ht="32" customHeight="1">
      <c r="A13" s="37" t="inlineStr">
        <is>
          <t>Saveable Annual Amount</t>
        </is>
      </c>
      <c r="B13" s="38">
        <f>LOGIC!B44</f>
        <v/>
      </c>
    </row>
    <row r="14" ht="32" customHeight="1">
      <c r="A14" s="37" t="inlineStr">
        <is>
          <t>Saveable Monthly Amount</t>
        </is>
      </c>
      <c r="B14" s="39">
        <f>LOGIC!B45</f>
        <v/>
      </c>
    </row>
    <row r="15" ht="32" customHeight="1">
      <c r="A15" s="37" t="inlineStr">
        <is>
          <t>Saveable % of Leakage</t>
        </is>
      </c>
      <c r="B15" s="41">
        <f>LOGIC!B47</f>
        <v/>
      </c>
    </row>
    <row r="17" ht="28" customHeight="1">
      <c r="A17" s="43" t="inlineStr">
        <is>
          <t xml:space="preserve">  OPPORTUNITY COST (If Invested)</t>
        </is>
      </c>
      <c r="B17" s="44" t="n"/>
      <c r="C17" s="44" t="n"/>
      <c r="D17" s="44" t="n"/>
      <c r="E17" s="44" t="n"/>
    </row>
    <row r="18" ht="32" customHeight="1">
      <c r="A18" s="37" t="inlineStr">
        <is>
          <t>5-Year Total Leakage Cost</t>
        </is>
      </c>
      <c r="B18" s="45">
        <f>LOGIC!B49</f>
        <v/>
      </c>
    </row>
    <row r="19" ht="32" customHeight="1">
      <c r="A19" s="37" t="inlineStr">
        <is>
          <t>10-Year Total Leakage Cost</t>
        </is>
      </c>
      <c r="B19" s="45">
        <f>LOGIC!B50</f>
        <v/>
      </c>
    </row>
    <row r="20" ht="32" customHeight="1">
      <c r="A20" s="37" t="inlineStr">
        <is>
          <t>5-Year Saveable (invested)</t>
        </is>
      </c>
      <c r="B20" s="45">
        <f>LOGIC!B51</f>
        <v/>
      </c>
    </row>
    <row r="21" ht="32" customHeight="1">
      <c r="A21" s="37" t="inlineStr">
        <is>
          <t>10-Year Saveable (invested)</t>
        </is>
      </c>
      <c r="B21" s="46">
        <f>LOGIC!B52</f>
        <v/>
      </c>
    </row>
    <row r="23" ht="28" customHeight="1">
      <c r="A23" s="29" t="inlineStr">
        <is>
          <t xml:space="preserve">  CATEGORY BREAKDOWN</t>
        </is>
      </c>
      <c r="B23" s="30" t="n"/>
      <c r="C23" s="30" t="n"/>
      <c r="D23" s="30" t="n"/>
      <c r="E23" s="30" t="n"/>
    </row>
    <row r="24" ht="32" customHeight="1">
      <c r="A24" s="16" t="inlineStr">
        <is>
          <t>Category</t>
        </is>
      </c>
      <c r="B24" s="16" t="inlineStr">
        <is>
          <t>Annual Cost</t>
        </is>
      </c>
      <c r="C24" s="16" t="inlineStr">
        <is>
          <t>Monthly Cost</t>
        </is>
      </c>
      <c r="D24" s="16" t="inlineStr">
        <is>
          <t>% of Total</t>
        </is>
      </c>
      <c r="E24" s="16" t="inlineStr">
        <is>
          <t>Saveable</t>
        </is>
      </c>
    </row>
    <row r="25">
      <c r="A25" s="37" t="inlineStr">
        <is>
          <t>Food &amp; Drink</t>
        </is>
      </c>
      <c r="B25" s="47">
        <f>LOGIC!B56</f>
        <v/>
      </c>
      <c r="C25" s="47">
        <f>LOGIC!C56</f>
        <v/>
      </c>
      <c r="D25" s="48">
        <f>LOGIC!D56</f>
        <v/>
      </c>
      <c r="E25" s="47">
        <f>LOGIC!E56</f>
        <v/>
      </c>
    </row>
    <row r="26">
      <c r="A26" s="37" t="inlineStr">
        <is>
          <t>Transport</t>
        </is>
      </c>
      <c r="B26" s="47">
        <f>LOGIC!B57</f>
        <v/>
      </c>
      <c r="C26" s="47">
        <f>LOGIC!C57</f>
        <v/>
      </c>
      <c r="D26" s="48">
        <f>LOGIC!D57</f>
        <v/>
      </c>
      <c r="E26" s="47">
        <f>LOGIC!E57</f>
        <v/>
      </c>
    </row>
    <row r="27">
      <c r="A27" s="37" t="inlineStr">
        <is>
          <t>Entertainment</t>
        </is>
      </c>
      <c r="B27" s="47">
        <f>LOGIC!B58</f>
        <v/>
      </c>
      <c r="C27" s="47">
        <f>LOGIC!C58</f>
        <v/>
      </c>
      <c r="D27" s="48">
        <f>LOGIC!D58</f>
        <v/>
      </c>
      <c r="E27" s="47">
        <f>LOGIC!E58</f>
        <v/>
      </c>
    </row>
    <row r="28">
      <c r="A28" s="37" t="inlineStr">
        <is>
          <t>Fees</t>
        </is>
      </c>
      <c r="B28" s="47">
        <f>LOGIC!B59</f>
        <v/>
      </c>
      <c r="C28" s="47">
        <f>LOGIC!C59</f>
        <v/>
      </c>
      <c r="D28" s="48">
        <f>LOGIC!D59</f>
        <v/>
      </c>
      <c r="E28" s="47">
        <f>LOGIC!E59</f>
        <v/>
      </c>
    </row>
    <row r="29">
      <c r="A29" s="37" t="inlineStr">
        <is>
          <t>Shopping</t>
        </is>
      </c>
      <c r="B29" s="47">
        <f>LOGIC!B60</f>
        <v/>
      </c>
      <c r="C29" s="47">
        <f>LOGIC!C60</f>
        <v/>
      </c>
      <c r="D29" s="48">
        <f>LOGIC!D60</f>
        <v/>
      </c>
      <c r="E29" s="47">
        <f>LOGIC!E60</f>
        <v/>
      </c>
    </row>
    <row r="30">
      <c r="A30" s="37" t="inlineStr">
        <is>
          <t>Tech</t>
        </is>
      </c>
      <c r="B30" s="47">
        <f>LOGIC!B61</f>
        <v/>
      </c>
      <c r="C30" s="47">
        <f>LOGIC!C61</f>
        <v/>
      </c>
      <c r="D30" s="48">
        <f>LOGIC!D61</f>
        <v/>
      </c>
      <c r="E30" s="47">
        <f>LOGIC!E61</f>
        <v/>
      </c>
    </row>
    <row r="31">
      <c r="A31" s="37" t="inlineStr">
        <is>
          <t>Other</t>
        </is>
      </c>
      <c r="B31" s="47">
        <f>LOGIC!B62</f>
        <v/>
      </c>
      <c r="C31" s="47">
        <f>LOGIC!C62</f>
        <v/>
      </c>
      <c r="D31" s="48">
        <f>LOGIC!D62</f>
        <v/>
      </c>
      <c r="E31" s="47">
        <f>LOGIC!E62</f>
        <v/>
      </c>
    </row>
    <row r="33" ht="24" customHeight="1">
      <c r="A33" s="49" t="inlineStr">
        <is>
          <t>RangeLead.com  |  Premium B2B Lead Data  |  Free Download — rangelead.com/free-tools</t>
        </is>
      </c>
    </row>
  </sheetData>
  <mergeCells count="7">
    <mergeCell ref="A12:E12"/>
    <mergeCell ref="A4:E4"/>
    <mergeCell ref="A2:E2"/>
    <mergeCell ref="A33:E33"/>
    <mergeCell ref="A1:E1"/>
    <mergeCell ref="A23:E23"/>
    <mergeCell ref="A17:E17"/>
  </mergeCells>
  <conditionalFormatting sqref="B10">
    <cfRule type="cellIs" priority="1" operator="equal" dxfId="0">
      <formula>"MINIMAL"</formula>
    </cfRule>
    <cfRule type="cellIs" priority="2" operator="equal" dxfId="1">
      <formula>"MODERATE"</formula>
    </cfRule>
    <cfRule type="cellIs" priority="3" operator="equal" dxfId="2">
      <formula>"SIGNIFICANT"</formula>
    </cfRule>
    <cfRule type="cellIs" priority="4" operator="equal" dxfId="2">
      <formula>"CRITICAL"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2026-02-10T15:45:42Z</dcterms:created>
  <dcterms:modified xmlns:dcterms="http://purl.org/dc/terms/" xmlns:xsi="http://www.w3.org/2001/XMLSchema-instance" xsi:type="dcterms:W3CDTF">2026-02-10T15:45:42Z</dcterms:modified>
</cp:coreProperties>
</file>