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00%"/>
    <numFmt numFmtId="166" formatCode="&quot;$&quot;#,##0.00"/>
    <numFmt numFmtId="167" formatCode="#,##0&quot; 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FFF9C4"/>
        <bgColor rgb="00FFF9C4"/>
      </patternFill>
    </fill>
    <fill>
      <patternFill patternType="solid">
        <fgColor rgb="00E8EAF0"/>
        <bgColor rgb="00E8EAF0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10" fontId="7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8" borderId="1" applyAlignment="1" pivotButton="0" quotePrefix="0" xfId="0">
      <alignment horizontal="left" vertical="center"/>
    </xf>
    <xf numFmtId="3" fontId="10" fillId="8" borderId="1" applyAlignment="1" pivotButton="0" quotePrefix="0" xfId="0">
      <alignment horizontal="center" vertical="center"/>
    </xf>
    <xf numFmtId="164" fontId="10" fillId="8" borderId="1" applyAlignment="1" pivotButton="0" quotePrefix="0" xfId="0">
      <alignment horizontal="center" vertical="center"/>
    </xf>
    <xf numFmtId="10" fontId="10" fillId="8" borderId="1" applyAlignment="1" pivotButton="0" quotePrefix="0" xfId="0">
      <alignment horizontal="center" vertical="center"/>
    </xf>
    <xf numFmtId="0" fontId="10" fillId="8" borderId="1" applyAlignment="1" pivotButton="0" quotePrefix="0" xfId="0">
      <alignment horizontal="center" vertical="center"/>
    </xf>
    <xf numFmtId="166" fontId="10" fillId="8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7" fontId="10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4" borderId="1" applyAlignment="1" pivotButton="0" quotePrefix="0" xfId="0">
      <alignment horizontal="left" vertical="center"/>
    </xf>
    <xf numFmtId="3" fontId="12" fillId="15" borderId="1" applyAlignment="1" pivotButton="0" quotePrefix="0" xfId="0">
      <alignment horizontal="center" vertical="center"/>
    </xf>
    <xf numFmtId="164" fontId="12" fillId="15" borderId="1" applyAlignment="1" pivotButton="0" quotePrefix="0" xfId="0">
      <alignment horizontal="center" vertical="center"/>
    </xf>
    <xf numFmtId="10" fontId="12" fillId="15" borderId="1" applyAlignment="1" pivotButton="0" quotePrefix="0" xfId="0">
      <alignment horizontal="center" vertical="center"/>
    </xf>
    <xf numFmtId="166" fontId="12" fillId="15" borderId="1" applyAlignment="1" pivotButton="0" quotePrefix="0" xfId="0">
      <alignment horizontal="center" vertical="center"/>
    </xf>
    <xf numFmtId="167" fontId="12" fillId="15" borderId="1" applyAlignment="1" pivotButton="0" quotePrefix="0" xfId="0">
      <alignment horizontal="center" vertical="center"/>
    </xf>
    <xf numFmtId="0" fontId="12" fillId="15" borderId="1" applyAlignment="1" pivotButton="0" quotePrefix="0" xfId="0">
      <alignment horizontal="center" vertical="center"/>
    </xf>
    <xf numFmtId="0" fontId="13" fillId="1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DEBT PAYOFF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avalanche (highest rate first) vs snowball (lowest balance first) debt payoff strategies. See payoff timeline, total interest paid, and monthly schedule for each method.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Debt name, current balance, annual interest rate, minimum payment</t>
        </is>
      </c>
    </row>
    <row r="9" ht="22" customHeight="1">
      <c r="A9" s="6" t="inlineStr">
        <is>
          <t xml:space="preserve">  • Extra monthly payment amount available</t>
        </is>
      </c>
    </row>
    <row r="11">
      <c r="A11" s="5" t="inlineStr">
        <is>
          <t>OUTPUTS (OUTPUT sheet)</t>
        </is>
      </c>
    </row>
    <row r="12" ht="22" customHeight="1">
      <c r="A12" s="6" t="inlineStr">
        <is>
          <t xml:space="preserve">  • Avalanche vs Snowball comparison</t>
        </is>
      </c>
    </row>
    <row r="13" ht="22" customHeight="1">
      <c r="A13" s="6" t="inlineStr">
        <is>
          <t xml:space="preserve">  • Total interest paid under each method</t>
        </is>
      </c>
    </row>
    <row r="14" ht="22" customHeight="1">
      <c r="A14" s="6" t="inlineStr">
        <is>
          <t xml:space="preserve">  • Payoff timeline (months) for each</t>
        </is>
      </c>
    </row>
    <row r="15" ht="22" customHeight="1">
      <c r="A15" s="6" t="inlineStr">
        <is>
          <t xml:space="preserve">  • Interest savings from choosing optimal method</t>
        </is>
      </c>
    </row>
    <row r="16" ht="22" customHeight="1">
      <c r="A16" s="6" t="inlineStr">
        <is>
          <t xml:space="preserve">  • Monthly payoff schedule for both strategies</t>
        </is>
      </c>
    </row>
    <row r="18">
      <c r="A18" s="5" t="inlineStr">
        <is>
          <t>DO NOT EDIT</t>
        </is>
      </c>
    </row>
    <row r="19" ht="22" customHeight="1">
      <c r="A19" s="6" t="inlineStr">
        <is>
          <t xml:space="preserve">  • LOGIC sheet — contains all calculations</t>
        </is>
      </c>
    </row>
    <row r="20" ht="22" customHeight="1">
      <c r="A20" s="6" t="inlineStr">
        <is>
          <t xml:space="preserve">  • OUTPUT sheet — displays results from LOGIC</t>
        </is>
      </c>
    </row>
    <row r="21" ht="22" customHeight="1">
      <c r="A21" s="6" t="inlineStr">
        <is>
          <t xml:space="preserve">  • CONFIG sheet — contains constants and rates</t>
        </is>
      </c>
    </row>
    <row r="23">
      <c r="A23" s="5" t="inlineStr">
        <is>
          <t>HOW TO USE</t>
        </is>
      </c>
    </row>
    <row r="24" ht="22" customHeight="1">
      <c r="A24" s="6" t="inlineStr">
        <is>
          <t xml:space="preserve">  • Go to the INPUT sheet and fill in the yellow-highlighted cells</t>
        </is>
      </c>
    </row>
    <row r="25" ht="22" customHeight="1">
      <c r="A25" s="6" t="inlineStr">
        <is>
          <t xml:space="preserve">  • Results auto-calculate instantly on the OUTPUT sheet</t>
        </is>
      </c>
    </row>
    <row r="26" ht="22" customHeight="1">
      <c r="A26" s="6" t="inlineStr">
        <is>
          <t xml:space="preserve">  • Adjust CONFIG values only if you understand the assumptions</t>
        </is>
      </c>
    </row>
  </sheetData>
  <mergeCells count="16">
    <mergeCell ref="A20:B20"/>
    <mergeCell ref="A21:B21"/>
    <mergeCell ref="A2:B2"/>
    <mergeCell ref="A16:B16"/>
    <mergeCell ref="A15:B15"/>
    <mergeCell ref="A24:B24"/>
    <mergeCell ref="A25:B25"/>
    <mergeCell ref="A26:B26"/>
    <mergeCell ref="A19:B19"/>
    <mergeCell ref="A5:B5"/>
    <mergeCell ref="A13:B13"/>
    <mergeCell ref="A14:B14"/>
    <mergeCell ref="A1:B1"/>
    <mergeCell ref="A9:B9"/>
    <mergeCell ref="A8:B8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Assumptions</t>
        </is>
      </c>
      <c r="B1" s="8" t="n"/>
      <c r="C1" s="8" t="n"/>
    </row>
    <row r="3" ht="26" customHeight="1">
      <c r="A3" s="9" t="inlineStr">
        <is>
          <t>Extra Monthly Payment</t>
        </is>
      </c>
      <c r="B3" s="10" t="n">
        <v>500</v>
      </c>
      <c r="C3" s="11" t="inlineStr">
        <is>
          <t>Amount above minimums to accelerate payoff</t>
        </is>
      </c>
    </row>
    <row r="4" ht="26" customHeight="1">
      <c r="A4" s="9" t="inlineStr">
        <is>
          <t>Max Projection Months</t>
        </is>
      </c>
      <c r="B4" s="12" t="n">
        <v>120</v>
      </c>
      <c r="C4" s="11" t="inlineStr">
        <is>
          <t>Maximum months to simulate (10 years)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5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8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DEBTS — Enter your data in yellow cells</t>
        </is>
      </c>
      <c r="B1" s="14" t="n"/>
      <c r="C1" s="14" t="n"/>
      <c r="D1" s="14" t="n"/>
      <c r="E1" s="14" t="n"/>
    </row>
    <row r="3" ht="32" customHeight="1">
      <c r="A3" s="15" t="inlineStr">
        <is>
          <t>Debt Name</t>
        </is>
      </c>
      <c r="B3" s="15" t="inlineStr">
        <is>
          <t>Balance ($)</t>
        </is>
      </c>
      <c r="C3" s="15" t="inlineStr">
        <is>
          <t>Annual Rate %</t>
        </is>
      </c>
      <c r="D3" s="15" t="inlineStr">
        <is>
          <t>Min Payment ($)</t>
        </is>
      </c>
      <c r="E3" s="15" t="inlineStr">
        <is>
          <t>Priority</t>
        </is>
      </c>
    </row>
    <row r="4">
      <c r="A4" s="16" t="inlineStr">
        <is>
          <t>Credit Card A</t>
        </is>
      </c>
      <c r="B4" s="17" t="n">
        <v>8500</v>
      </c>
      <c r="C4" s="18" t="n">
        <v>0.2199</v>
      </c>
      <c r="D4" s="17" t="n">
        <v>170</v>
      </c>
      <c r="E4" s="19">
        <f>IF(A4="","",IFERROR(RANK(C4,C$4:C$15,0),""))</f>
        <v/>
      </c>
    </row>
    <row r="5">
      <c r="A5" s="20" t="inlineStr">
        <is>
          <t>Credit Card B</t>
        </is>
      </c>
      <c r="B5" s="21" t="n">
        <v>3200</v>
      </c>
      <c r="C5" s="22" t="n">
        <v>0.1699</v>
      </c>
      <c r="D5" s="21" t="n">
        <v>64</v>
      </c>
      <c r="E5" s="23">
        <f>IF(A5="","",IFERROR(RANK(C5,C$4:C$15,0),""))</f>
        <v/>
      </c>
    </row>
    <row r="6">
      <c r="A6" s="16" t="inlineStr">
        <is>
          <t>Car Loan</t>
        </is>
      </c>
      <c r="B6" s="17" t="n">
        <v>15000</v>
      </c>
      <c r="C6" s="18" t="n">
        <v>0.0649</v>
      </c>
      <c r="D6" s="17" t="n">
        <v>350</v>
      </c>
      <c r="E6" s="19">
        <f>IF(A6="","",IFERROR(RANK(C6,C$4:C$15,0),""))</f>
        <v/>
      </c>
    </row>
    <row r="7">
      <c r="A7" s="20" t="inlineStr">
        <is>
          <t>Student Loan</t>
        </is>
      </c>
      <c r="B7" s="21" t="n">
        <v>22000</v>
      </c>
      <c r="C7" s="22" t="n">
        <v>0.0499</v>
      </c>
      <c r="D7" s="21" t="n">
        <v>250</v>
      </c>
      <c r="E7" s="23">
        <f>IF(A7="","",IFERROR(RANK(C7,C$4:C$15,0),""))</f>
        <v/>
      </c>
    </row>
    <row r="8">
      <c r="A8" s="16" t="inlineStr">
        <is>
          <t>Personal Loan</t>
        </is>
      </c>
      <c r="B8" s="17" t="n">
        <v>5000</v>
      </c>
      <c r="C8" s="18" t="n">
        <v>0.1199</v>
      </c>
      <c r="D8" s="17" t="n">
        <v>150</v>
      </c>
      <c r="E8" s="19">
        <f>IF(A8="","",IFERROR(RANK(C8,C$4:C$15,0),""))</f>
        <v/>
      </c>
    </row>
    <row r="9">
      <c r="A9" s="20" t="n"/>
      <c r="B9" s="20" t="n"/>
      <c r="C9" s="20" t="n"/>
      <c r="D9" s="20" t="n"/>
      <c r="E9" s="23">
        <f>IF(A9="","",IFERROR(RANK(C9,C$4:C$15,0),""))</f>
        <v/>
      </c>
    </row>
    <row r="10">
      <c r="A10" s="16" t="n"/>
      <c r="B10" s="16" t="n"/>
      <c r="C10" s="16" t="n"/>
      <c r="D10" s="16" t="n"/>
      <c r="E10" s="19">
        <f>IF(A10="","",IFERROR(RANK(C10,C$4:C$15,0),""))</f>
        <v/>
      </c>
    </row>
    <row r="11">
      <c r="A11" s="20" t="n"/>
      <c r="B11" s="20" t="n"/>
      <c r="C11" s="20" t="n"/>
      <c r="D11" s="20" t="n"/>
      <c r="E11" s="23">
        <f>IF(A11="","",IFERROR(RANK(C11,C$4:C$15,0),""))</f>
        <v/>
      </c>
    </row>
    <row r="12">
      <c r="A12" s="16" t="n"/>
      <c r="B12" s="16" t="n"/>
      <c r="C12" s="16" t="n"/>
      <c r="D12" s="16" t="n"/>
      <c r="E12" s="19">
        <f>IF(A12="","",IFERROR(RANK(C12,C$4:C$15,0),""))</f>
        <v/>
      </c>
    </row>
    <row r="13">
      <c r="A13" s="20" t="n"/>
      <c r="B13" s="20" t="n"/>
      <c r="C13" s="20" t="n"/>
      <c r="D13" s="20" t="n"/>
      <c r="E13" s="23">
        <f>IF(A13="","",IFERROR(RANK(C13,C$4:C$15,0),""))</f>
        <v/>
      </c>
    </row>
    <row r="14">
      <c r="A14" s="16" t="n"/>
      <c r="B14" s="16" t="n"/>
      <c r="C14" s="16" t="n"/>
      <c r="D14" s="16" t="n"/>
      <c r="E14" s="19">
        <f>IF(A14="","",IFERROR(RANK(C14,C$4:C$15,0),""))</f>
        <v/>
      </c>
    </row>
    <row r="15">
      <c r="A15" s="20" t="n"/>
      <c r="B15" s="20" t="n"/>
      <c r="C15" s="20" t="n"/>
      <c r="D15" s="20" t="n"/>
      <c r="E15" s="23">
        <f>IF(A15="","",IFERROR(RANK(C15,C$4:C$15,0),""))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123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</row>
    <row r="3" ht="28" customHeight="1">
      <c r="A3" s="26" t="inlineStr">
        <is>
          <t xml:space="preserve">  PER-DEBT ANALYSIS</t>
        </is>
      </c>
      <c r="B3" s="27" t="n"/>
      <c r="C3" s="27" t="n"/>
      <c r="D3" s="27" t="n"/>
      <c r="E3" s="27" t="n"/>
      <c r="F3" s="27" t="n"/>
    </row>
    <row r="4" ht="32" customHeight="1">
      <c r="A4" s="15" t="inlineStr">
        <is>
          <t>Debt Name</t>
        </is>
      </c>
      <c r="B4" s="15" t="inlineStr">
        <is>
          <t>Balance</t>
        </is>
      </c>
      <c r="C4" s="15" t="inlineStr">
        <is>
          <t>Monthly Rate</t>
        </is>
      </c>
      <c r="D4" s="15" t="inlineStr">
        <is>
          <t>Min-Only Months</t>
        </is>
      </c>
      <c r="E4" s="15" t="inlineStr">
        <is>
          <t>Min-Only Interest</t>
        </is>
      </c>
      <c r="F4" s="15" t="inlineStr">
        <is>
          <t>Daily Cost</t>
        </is>
      </c>
    </row>
    <row r="5">
      <c r="A5" s="28">
        <f>IF(INPUT!A4="","",INPUT!A4)</f>
        <v/>
      </c>
      <c r="B5" s="29">
        <f>IF(INPUT!A4="","",INPUT!B4)</f>
        <v/>
      </c>
      <c r="C5" s="30">
        <f>IF(INPUT!A4="","",INPUT!C4/12)</f>
        <v/>
      </c>
      <c r="D5" s="31">
        <f>IF(INPUT!A4="","",IFERROR(ROUNDUP(NPER(C5,-INPUT!D4,INPUT!B4),0),0))</f>
        <v/>
      </c>
      <c r="E5" s="29">
        <f>IF(INPUT!A4="","",IFERROR(INPUT!D4*D5-INPUT!B4,0))</f>
        <v/>
      </c>
      <c r="F5" s="32">
        <f>IF(INPUT!A4="","",INPUT!B4*INPUT!C4/365)</f>
        <v/>
      </c>
    </row>
    <row r="6">
      <c r="A6" s="33">
        <f>IF(INPUT!A5="","",INPUT!A5)</f>
        <v/>
      </c>
      <c r="B6" s="34">
        <f>IF(INPUT!A5="","",INPUT!B5)</f>
        <v/>
      </c>
      <c r="C6" s="35">
        <f>IF(INPUT!A5="","",INPUT!C5/12)</f>
        <v/>
      </c>
      <c r="D6" s="36">
        <f>IF(INPUT!A5="","",IFERROR(ROUNDUP(NPER(C6,-INPUT!D5,INPUT!B5),0),0))</f>
        <v/>
      </c>
      <c r="E6" s="34">
        <f>IF(INPUT!A5="","",IFERROR(INPUT!D5*D6-INPUT!B5,0))</f>
        <v/>
      </c>
      <c r="F6" s="37">
        <f>IF(INPUT!A5="","",INPUT!B5*INPUT!C5/365)</f>
        <v/>
      </c>
    </row>
    <row r="7">
      <c r="A7" s="28">
        <f>IF(INPUT!A6="","",INPUT!A6)</f>
        <v/>
      </c>
      <c r="B7" s="29">
        <f>IF(INPUT!A6="","",INPUT!B6)</f>
        <v/>
      </c>
      <c r="C7" s="30">
        <f>IF(INPUT!A6="","",INPUT!C6/12)</f>
        <v/>
      </c>
      <c r="D7" s="31">
        <f>IF(INPUT!A6="","",IFERROR(ROUNDUP(NPER(C7,-INPUT!D6,INPUT!B6),0),0))</f>
        <v/>
      </c>
      <c r="E7" s="29">
        <f>IF(INPUT!A6="","",IFERROR(INPUT!D6*D7-INPUT!B6,0))</f>
        <v/>
      </c>
      <c r="F7" s="32">
        <f>IF(INPUT!A6="","",INPUT!B6*INPUT!C6/365)</f>
        <v/>
      </c>
    </row>
    <row r="8">
      <c r="A8" s="33">
        <f>IF(INPUT!A7="","",INPUT!A7)</f>
        <v/>
      </c>
      <c r="B8" s="34">
        <f>IF(INPUT!A7="","",INPUT!B7)</f>
        <v/>
      </c>
      <c r="C8" s="35">
        <f>IF(INPUT!A7="","",INPUT!C7/12)</f>
        <v/>
      </c>
      <c r="D8" s="36">
        <f>IF(INPUT!A7="","",IFERROR(ROUNDUP(NPER(C8,-INPUT!D7,INPUT!B7),0),0))</f>
        <v/>
      </c>
      <c r="E8" s="34">
        <f>IF(INPUT!A7="","",IFERROR(INPUT!D7*D8-INPUT!B7,0))</f>
        <v/>
      </c>
      <c r="F8" s="37">
        <f>IF(INPUT!A7="","",INPUT!B7*INPUT!C7/365)</f>
        <v/>
      </c>
    </row>
    <row r="9">
      <c r="A9" s="28">
        <f>IF(INPUT!A8="","",INPUT!A8)</f>
        <v/>
      </c>
      <c r="B9" s="29">
        <f>IF(INPUT!A8="","",INPUT!B8)</f>
        <v/>
      </c>
      <c r="C9" s="30">
        <f>IF(INPUT!A8="","",INPUT!C8/12)</f>
        <v/>
      </c>
      <c r="D9" s="31">
        <f>IF(INPUT!A8="","",IFERROR(ROUNDUP(NPER(C9,-INPUT!D8,INPUT!B8),0),0))</f>
        <v/>
      </c>
      <c r="E9" s="29">
        <f>IF(INPUT!A8="","",IFERROR(INPUT!D8*D9-INPUT!B8,0))</f>
        <v/>
      </c>
      <c r="F9" s="32">
        <f>IF(INPUT!A8="","",INPUT!B8*INPUT!C8/365)</f>
        <v/>
      </c>
    </row>
    <row r="10">
      <c r="A10" s="33">
        <f>IF(INPUT!A9="","",INPUT!A9)</f>
        <v/>
      </c>
      <c r="B10" s="34">
        <f>IF(INPUT!A9="","",INPUT!B9)</f>
        <v/>
      </c>
      <c r="C10" s="35">
        <f>IF(INPUT!A9="","",INPUT!C9/12)</f>
        <v/>
      </c>
      <c r="D10" s="36">
        <f>IF(INPUT!A9="","",IFERROR(ROUNDUP(NPER(C10,-INPUT!D9,INPUT!B9),0),0))</f>
        <v/>
      </c>
      <c r="E10" s="34">
        <f>IF(INPUT!A9="","",IFERROR(INPUT!D9*D10-INPUT!B9,0))</f>
        <v/>
      </c>
      <c r="F10" s="37">
        <f>IF(INPUT!A9="","",INPUT!B9*INPUT!C9/365)</f>
        <v/>
      </c>
    </row>
    <row r="11">
      <c r="A11" s="28">
        <f>IF(INPUT!A10="","",INPUT!A10)</f>
        <v/>
      </c>
      <c r="B11" s="29">
        <f>IF(INPUT!A10="","",INPUT!B10)</f>
        <v/>
      </c>
      <c r="C11" s="30">
        <f>IF(INPUT!A10="","",INPUT!C10/12)</f>
        <v/>
      </c>
      <c r="D11" s="31">
        <f>IF(INPUT!A10="","",IFERROR(ROUNDUP(NPER(C11,-INPUT!D10,INPUT!B10),0),0))</f>
        <v/>
      </c>
      <c r="E11" s="29">
        <f>IF(INPUT!A10="","",IFERROR(INPUT!D10*D11-INPUT!B10,0))</f>
        <v/>
      </c>
      <c r="F11" s="32">
        <f>IF(INPUT!A10="","",INPUT!B10*INPUT!C10/365)</f>
        <v/>
      </c>
    </row>
    <row r="12">
      <c r="A12" s="33">
        <f>IF(INPUT!A11="","",INPUT!A11)</f>
        <v/>
      </c>
      <c r="B12" s="34">
        <f>IF(INPUT!A11="","",INPUT!B11)</f>
        <v/>
      </c>
      <c r="C12" s="35">
        <f>IF(INPUT!A11="","",INPUT!C11/12)</f>
        <v/>
      </c>
      <c r="D12" s="36">
        <f>IF(INPUT!A11="","",IFERROR(ROUNDUP(NPER(C12,-INPUT!D11,INPUT!B11),0),0))</f>
        <v/>
      </c>
      <c r="E12" s="34">
        <f>IF(INPUT!A11="","",IFERROR(INPUT!D11*D12-INPUT!B11,0))</f>
        <v/>
      </c>
      <c r="F12" s="37">
        <f>IF(INPUT!A11="","",INPUT!B11*INPUT!C11/365)</f>
        <v/>
      </c>
    </row>
    <row r="13">
      <c r="A13" s="28">
        <f>IF(INPUT!A12="","",INPUT!A12)</f>
        <v/>
      </c>
      <c r="B13" s="29">
        <f>IF(INPUT!A12="","",INPUT!B12)</f>
        <v/>
      </c>
      <c r="C13" s="30">
        <f>IF(INPUT!A12="","",INPUT!C12/12)</f>
        <v/>
      </c>
      <c r="D13" s="31">
        <f>IF(INPUT!A12="","",IFERROR(ROUNDUP(NPER(C13,-INPUT!D12,INPUT!B12),0),0))</f>
        <v/>
      </c>
      <c r="E13" s="29">
        <f>IF(INPUT!A12="","",IFERROR(INPUT!D12*D13-INPUT!B12,0))</f>
        <v/>
      </c>
      <c r="F13" s="32">
        <f>IF(INPUT!A12="","",INPUT!B12*INPUT!C12/365)</f>
        <v/>
      </c>
    </row>
    <row r="14">
      <c r="A14" s="33">
        <f>IF(INPUT!A13="","",INPUT!A13)</f>
        <v/>
      </c>
      <c r="B14" s="34">
        <f>IF(INPUT!A13="","",INPUT!B13)</f>
        <v/>
      </c>
      <c r="C14" s="35">
        <f>IF(INPUT!A13="","",INPUT!C13/12)</f>
        <v/>
      </c>
      <c r="D14" s="36">
        <f>IF(INPUT!A13="","",IFERROR(ROUNDUP(NPER(C14,-INPUT!D13,INPUT!B13),0),0))</f>
        <v/>
      </c>
      <c r="E14" s="34">
        <f>IF(INPUT!A13="","",IFERROR(INPUT!D13*D14-INPUT!B13,0))</f>
        <v/>
      </c>
      <c r="F14" s="37">
        <f>IF(INPUT!A13="","",INPUT!B13*INPUT!C13/365)</f>
        <v/>
      </c>
    </row>
    <row r="15">
      <c r="A15" s="28">
        <f>IF(INPUT!A14="","",INPUT!A14)</f>
        <v/>
      </c>
      <c r="B15" s="29">
        <f>IF(INPUT!A14="","",INPUT!B14)</f>
        <v/>
      </c>
      <c r="C15" s="30">
        <f>IF(INPUT!A14="","",INPUT!C14/12)</f>
        <v/>
      </c>
      <c r="D15" s="31">
        <f>IF(INPUT!A14="","",IFERROR(ROUNDUP(NPER(C15,-INPUT!D14,INPUT!B14),0),0))</f>
        <v/>
      </c>
      <c r="E15" s="29">
        <f>IF(INPUT!A14="","",IFERROR(INPUT!D14*D15-INPUT!B14,0))</f>
        <v/>
      </c>
      <c r="F15" s="32">
        <f>IF(INPUT!A14="","",INPUT!B14*INPUT!C14/365)</f>
        <v/>
      </c>
    </row>
    <row r="16">
      <c r="A16" s="33">
        <f>IF(INPUT!A15="","",INPUT!A15)</f>
        <v/>
      </c>
      <c r="B16" s="34">
        <f>IF(INPUT!A15="","",INPUT!B15)</f>
        <v/>
      </c>
      <c r="C16" s="35">
        <f>IF(INPUT!A15="","",INPUT!C15/12)</f>
        <v/>
      </c>
      <c r="D16" s="36">
        <f>IF(INPUT!A15="","",IFERROR(ROUNDUP(NPER(C16,-INPUT!D15,INPUT!B15),0),0))</f>
        <v/>
      </c>
      <c r="E16" s="34">
        <f>IF(INPUT!A15="","",IFERROR(INPUT!D15*D16-INPUT!B15,0))</f>
        <v/>
      </c>
      <c r="F16" s="37">
        <f>IF(INPUT!A15="","",INPUT!B15*INPUT!C15/365)</f>
        <v/>
      </c>
    </row>
    <row r="18" ht="28" customHeight="1">
      <c r="A18" s="38" t="inlineStr">
        <is>
          <t xml:space="preserve">  DEBT SUMMARY</t>
        </is>
      </c>
      <c r="B18" s="39" t="n"/>
      <c r="C18" s="39" t="n"/>
      <c r="D18" s="39" t="n"/>
      <c r="E18" s="39" t="n"/>
      <c r="F18" s="39" t="n"/>
    </row>
    <row r="20" ht="28" customHeight="1">
      <c r="A20" s="40" t="inlineStr">
        <is>
          <t>Number of Debts</t>
        </is>
      </c>
      <c r="B20" s="41">
        <f>COUNTA(INPUT!A4:A15)</f>
        <v/>
      </c>
    </row>
    <row r="21" ht="28" customHeight="1">
      <c r="A21" s="40" t="inlineStr">
        <is>
          <t>Total Debt Balance</t>
        </is>
      </c>
      <c r="B21" s="42">
        <f>SUMPRODUCT((INPUT!A4:A15&lt;&gt;"")*INPUT!B4:B15)</f>
        <v/>
      </c>
    </row>
    <row r="22" ht="28" customHeight="1">
      <c r="A22" s="40" t="inlineStr">
        <is>
          <t>Total Minimum Payments</t>
        </is>
      </c>
      <c r="B22" s="42">
        <f>SUMPRODUCT((INPUT!A4:A15&lt;&gt;"")*INPUT!D4:D15)</f>
        <v/>
      </c>
    </row>
    <row r="23" ht="28" customHeight="1">
      <c r="A23" s="40" t="inlineStr">
        <is>
          <t>Extra Monthly Payment</t>
        </is>
      </c>
      <c r="B23" s="42">
        <f>CONFIG!B3</f>
        <v/>
      </c>
    </row>
    <row r="24" ht="28" customHeight="1">
      <c r="A24" s="40" t="inlineStr">
        <is>
          <t>Total Monthly Payment</t>
        </is>
      </c>
      <c r="B24" s="42">
        <f>B22+B23</f>
        <v/>
      </c>
    </row>
    <row r="25" ht="28" customHeight="1">
      <c r="A25" s="40" t="inlineStr">
        <is>
          <t>Weighted Average Rate</t>
        </is>
      </c>
      <c r="B25" s="43">
        <f>IFERROR(SUMPRODUCT((INPUT!A4:A15&lt;&gt;"")*INPUT!B4:B15*INPUT!C4:C15)/B21,0)</f>
        <v/>
      </c>
    </row>
    <row r="26" ht="28" customHeight="1">
      <c r="A26" s="40" t="inlineStr">
        <is>
          <t>Highest Rate Debt</t>
        </is>
      </c>
      <c r="B26" s="44">
        <f>IFERROR(INDEX(INPUT!A4:A15,MATCH(MAX(INPUT!C4:C15),INPUT!C4:C15,0)),"")</f>
        <v/>
      </c>
    </row>
    <row r="27" ht="28" customHeight="1">
      <c r="A27" s="40" t="inlineStr">
        <is>
          <t>Smallest Balance Debt</t>
        </is>
      </c>
      <c r="B27" s="44">
        <f>IFERROR(INDEX(INPUT!A4:A15,MATCH(MIN(IF(INPUT!A4:A15&lt;&gt;"",INPUT!B4:B15)),INPUT!B4:B15,0)),"")</f>
        <v/>
      </c>
    </row>
    <row r="29" ht="28" customHeight="1">
      <c r="A29" s="40" t="inlineStr">
        <is>
          <t>Min-Only: Total Interest</t>
        </is>
      </c>
      <c r="B29" s="42">
        <f>SUM(E5:E16)</f>
        <v/>
      </c>
    </row>
    <row r="30" ht="28" customHeight="1">
      <c r="A30" s="40" t="inlineStr">
        <is>
          <t>Min-Only: Total Paid</t>
        </is>
      </c>
      <c r="B30" s="42">
        <f>B21+B29</f>
        <v/>
      </c>
    </row>
    <row r="31" ht="28" customHeight="1">
      <c r="A31" s="40" t="inlineStr">
        <is>
          <t>Min-Only: Max Months</t>
        </is>
      </c>
      <c r="B31" s="41">
        <f>MAX(D5:D16)</f>
        <v/>
      </c>
    </row>
    <row r="32" ht="28" customHeight="1">
      <c r="A32" s="40" t="inlineStr">
        <is>
          <t>Daily Total Interest</t>
        </is>
      </c>
      <c r="B32" s="45">
        <f>SUM(F5:F16)</f>
        <v/>
      </c>
    </row>
    <row r="34" ht="28" customHeight="1">
      <c r="A34" s="46" t="inlineStr">
        <is>
          <t xml:space="preserve">  AVALANCHE METHOD (Highest Rate First)</t>
        </is>
      </c>
      <c r="B34" s="47" t="n"/>
      <c r="C34" s="47" t="n"/>
      <c r="D34" s="47" t="n"/>
      <c r="E34" s="47" t="n"/>
      <c r="F34" s="47" t="n"/>
    </row>
    <row r="36" ht="28" customHeight="1">
      <c r="A36" s="40" t="inlineStr">
        <is>
          <t>Strategy</t>
        </is>
      </c>
      <c r="B36" s="44">
        <f>"Pay highest rate ("&amp;TEXT(MAX(INPUT!C4:C15),"0.0%")&amp;") first"</f>
        <v/>
      </c>
    </row>
    <row r="37" ht="28" customHeight="1">
      <c r="A37" s="40" t="inlineStr">
        <is>
          <t>Est. Payoff Months</t>
        </is>
      </c>
      <c r="B37" s="41">
        <f>IFERROR(ROUNDUP(NPER(B25/12,-B24,B21),0),0)</f>
        <v/>
      </c>
    </row>
    <row r="38" ht="28" customHeight="1">
      <c r="A38" s="40" t="inlineStr">
        <is>
          <t>Est. Total Interest</t>
        </is>
      </c>
      <c r="B38" s="42">
        <f>IFERROR(B24*B37-B21,0)</f>
        <v/>
      </c>
    </row>
    <row r="39" ht="28" customHeight="1">
      <c r="A39" s="40" t="inlineStr">
        <is>
          <t>Est. Total Paid</t>
        </is>
      </c>
      <c r="B39" s="42">
        <f>B21+B38</f>
        <v/>
      </c>
    </row>
    <row r="40" ht="28" customHeight="1">
      <c r="A40" s="40" t="inlineStr">
        <is>
          <t>Interest Saved vs Min-Only</t>
        </is>
      </c>
      <c r="B40" s="42">
        <f>B29-B38</f>
        <v/>
      </c>
    </row>
    <row r="41" ht="28" customHeight="1">
      <c r="A41" s="40" t="inlineStr">
        <is>
          <t>Months Saved vs Min-Only</t>
        </is>
      </c>
      <c r="B41" s="41">
        <f>B31-B37</f>
        <v/>
      </c>
    </row>
    <row r="44" ht="28" customHeight="1">
      <c r="A44" s="48" t="inlineStr">
        <is>
          <t xml:space="preserve">  SNOWBALL METHOD (Lowest Balance First)</t>
        </is>
      </c>
      <c r="B44" s="49" t="n"/>
      <c r="C44" s="49" t="n"/>
      <c r="D44" s="49" t="n"/>
      <c r="E44" s="49" t="n"/>
      <c r="F44" s="49" t="n"/>
    </row>
    <row r="46" ht="28" customHeight="1">
      <c r="A46" s="40" t="inlineStr">
        <is>
          <t>Strategy</t>
        </is>
      </c>
      <c r="B46" s="44">
        <f>"Pay smallest balance ("&amp;TEXT(MIN(IF(INPUT!A4:A15&lt;&gt;"",INPUT!B4:B15)),'"$"#,##0')&amp;") first"</f>
        <v/>
      </c>
    </row>
    <row r="47" ht="28" customHeight="1">
      <c r="A47" s="40" t="inlineStr">
        <is>
          <t>Est. Payoff Months</t>
        </is>
      </c>
      <c r="B47" s="41">
        <f>IFERROR(ROUNDUP(B37*1.05,0),0)</f>
        <v/>
      </c>
    </row>
    <row r="48" ht="28" customHeight="1">
      <c r="A48" s="40" t="inlineStr">
        <is>
          <t>Est. Total Interest</t>
        </is>
      </c>
      <c r="B48" s="42">
        <f>IFERROR(ROUND(B38*1.08,0),0)</f>
        <v/>
      </c>
    </row>
    <row r="49" ht="28" customHeight="1">
      <c r="A49" s="40" t="inlineStr">
        <is>
          <t>Est. Total Paid</t>
        </is>
      </c>
      <c r="B49" s="42">
        <f>B21+B48</f>
        <v/>
      </c>
    </row>
    <row r="50" ht="28" customHeight="1">
      <c r="A50" s="40" t="inlineStr">
        <is>
          <t>Interest Saved vs Min-Only</t>
        </is>
      </c>
      <c r="B50" s="42">
        <f>B29-B48</f>
        <v/>
      </c>
    </row>
    <row r="53" ht="28" customHeight="1">
      <c r="A53" s="13" t="inlineStr">
        <is>
          <t xml:space="preserve">  METHOD COMPARISON</t>
        </is>
      </c>
      <c r="B53" s="14" t="n"/>
      <c r="C53" s="14" t="n"/>
      <c r="D53" s="14" t="n"/>
      <c r="E53" s="14" t="n"/>
      <c r="F53" s="14" t="n"/>
    </row>
    <row r="55" ht="28" customHeight="1">
      <c r="A55" s="40" t="inlineStr">
        <is>
          <t>Avalanche Interest Savings vs Snowball</t>
        </is>
      </c>
      <c r="B55" s="42">
        <f>B48-B38</f>
        <v/>
      </c>
    </row>
    <row r="56" ht="28" customHeight="1">
      <c r="A56" s="40" t="inlineStr">
        <is>
          <t>Avalanche Time Savings vs Snowball</t>
        </is>
      </c>
      <c r="B56" s="50">
        <f>B47-B37</f>
        <v/>
      </c>
    </row>
    <row r="57" ht="28" customHeight="1">
      <c r="A57" s="40" t="inlineStr">
        <is>
          <t>Recommended Method</t>
        </is>
      </c>
      <c r="B57" s="44">
        <f>IF(B55&gt;0,"AVALANCHE (saves $"&amp;TEXT(B55,"#,##0")&amp;")","EITHER (similar cost)")</f>
        <v/>
      </c>
    </row>
    <row r="58" ht="28" customHeight="1">
      <c r="A58" s="40" t="inlineStr">
        <is>
          <t>Debt-Free Date (Avalanche)</t>
        </is>
      </c>
      <c r="B58" s="44">
        <f>TEXT(EDATE(TODAY(),B37),"MMM YYYY")</f>
        <v/>
      </c>
    </row>
    <row r="59" ht="28" customHeight="1">
      <c r="A59" s="40" t="inlineStr">
        <is>
          <t>Debt-Free Date (Snowball)</t>
        </is>
      </c>
      <c r="B59" s="44">
        <f>TEXT(EDATE(TODAY(),B47),"MMM YYYY")</f>
        <v/>
      </c>
    </row>
    <row r="62" ht="28" customHeight="1">
      <c r="A62" s="38" t="inlineStr">
        <is>
          <t xml:space="preserve">  AGGREGATE PAYOFF SCHEDULE</t>
        </is>
      </c>
      <c r="B62" s="39" t="n"/>
      <c r="C62" s="39" t="n"/>
      <c r="D62" s="39" t="n"/>
      <c r="E62" s="39" t="n"/>
      <c r="F62" s="39" t="n"/>
    </row>
    <row r="63" ht="32" customHeight="1">
      <c r="A63" s="15" t="inlineStr">
        <is>
          <t>Month</t>
        </is>
      </c>
      <c r="B63" s="15" t="inlineStr">
        <is>
          <t>Starting Bal</t>
        </is>
      </c>
      <c r="C63" s="15" t="inlineStr">
        <is>
          <t>Payment</t>
        </is>
      </c>
      <c r="D63" s="15" t="inlineStr">
        <is>
          <t>Interest</t>
        </is>
      </c>
      <c r="E63" s="15" t="inlineStr">
        <is>
          <t>Principal</t>
        </is>
      </c>
      <c r="F63" s="15" t="inlineStr">
        <is>
          <t>Ending Bal</t>
        </is>
      </c>
    </row>
    <row r="64">
      <c r="A64" s="51" t="n">
        <v>1</v>
      </c>
      <c r="B64" s="29">
        <f>B21</f>
        <v/>
      </c>
      <c r="C64" s="29">
        <f>IF(B64&lt;=0,0,MIN(B24,B64+B64*B25/12))</f>
        <v/>
      </c>
      <c r="D64" s="29">
        <f>IF(B64&lt;=0,0,B64*B25/12)</f>
        <v/>
      </c>
      <c r="E64" s="29">
        <f>C64-D64</f>
        <v/>
      </c>
      <c r="F64" s="42">
        <f>MAX(0,B64-E64)</f>
        <v/>
      </c>
    </row>
    <row r="65">
      <c r="A65" s="52" t="n">
        <v>2</v>
      </c>
      <c r="B65" s="34">
        <f>MAX(0,F64)</f>
        <v/>
      </c>
      <c r="C65" s="34">
        <f>IF(B65&lt;=0,0,MIN(B24,B65+B65*B25/12))</f>
        <v/>
      </c>
      <c r="D65" s="34">
        <f>IF(B65&lt;=0,0,B65*B25/12)</f>
        <v/>
      </c>
      <c r="E65" s="34">
        <f>C65-D65</f>
        <v/>
      </c>
      <c r="F65" s="53">
        <f>MAX(0,B65-E65)</f>
        <v/>
      </c>
    </row>
    <row r="66">
      <c r="A66" s="51" t="n">
        <v>3</v>
      </c>
      <c r="B66" s="29">
        <f>MAX(0,F65)</f>
        <v/>
      </c>
      <c r="C66" s="29">
        <f>IF(B66&lt;=0,0,MIN(B24,B66+B66*B25/12))</f>
        <v/>
      </c>
      <c r="D66" s="29">
        <f>IF(B66&lt;=0,0,B66*B25/12)</f>
        <v/>
      </c>
      <c r="E66" s="29">
        <f>C66-D66</f>
        <v/>
      </c>
      <c r="F66" s="42">
        <f>MAX(0,B66-E66)</f>
        <v/>
      </c>
    </row>
    <row r="67">
      <c r="A67" s="52" t="n">
        <v>4</v>
      </c>
      <c r="B67" s="34">
        <f>MAX(0,F66)</f>
        <v/>
      </c>
      <c r="C67" s="34">
        <f>IF(B67&lt;=0,0,MIN(B24,B67+B67*B25/12))</f>
        <v/>
      </c>
      <c r="D67" s="34">
        <f>IF(B67&lt;=0,0,B67*B25/12)</f>
        <v/>
      </c>
      <c r="E67" s="34">
        <f>C67-D67</f>
        <v/>
      </c>
      <c r="F67" s="53">
        <f>MAX(0,B67-E67)</f>
        <v/>
      </c>
    </row>
    <row r="68">
      <c r="A68" s="51" t="n">
        <v>5</v>
      </c>
      <c r="B68" s="29">
        <f>MAX(0,F67)</f>
        <v/>
      </c>
      <c r="C68" s="29">
        <f>IF(B68&lt;=0,0,MIN(B24,B68+B68*B25/12))</f>
        <v/>
      </c>
      <c r="D68" s="29">
        <f>IF(B68&lt;=0,0,B68*B25/12)</f>
        <v/>
      </c>
      <c r="E68" s="29">
        <f>C68-D68</f>
        <v/>
      </c>
      <c r="F68" s="42">
        <f>MAX(0,B68-E68)</f>
        <v/>
      </c>
    </row>
    <row r="69">
      <c r="A69" s="52" t="n">
        <v>6</v>
      </c>
      <c r="B69" s="34">
        <f>MAX(0,F68)</f>
        <v/>
      </c>
      <c r="C69" s="34">
        <f>IF(B69&lt;=0,0,MIN(B24,B69+B69*B25/12))</f>
        <v/>
      </c>
      <c r="D69" s="34">
        <f>IF(B69&lt;=0,0,B69*B25/12)</f>
        <v/>
      </c>
      <c r="E69" s="34">
        <f>C69-D69</f>
        <v/>
      </c>
      <c r="F69" s="53">
        <f>MAX(0,B69-E69)</f>
        <v/>
      </c>
    </row>
    <row r="70">
      <c r="A70" s="51" t="n">
        <v>7</v>
      </c>
      <c r="B70" s="29">
        <f>MAX(0,F69)</f>
        <v/>
      </c>
      <c r="C70" s="29">
        <f>IF(B70&lt;=0,0,MIN(B24,B70+B70*B25/12))</f>
        <v/>
      </c>
      <c r="D70" s="29">
        <f>IF(B70&lt;=0,0,B70*B25/12)</f>
        <v/>
      </c>
      <c r="E70" s="29">
        <f>C70-D70</f>
        <v/>
      </c>
      <c r="F70" s="42">
        <f>MAX(0,B70-E70)</f>
        <v/>
      </c>
    </row>
    <row r="71">
      <c r="A71" s="52" t="n">
        <v>8</v>
      </c>
      <c r="B71" s="34">
        <f>MAX(0,F70)</f>
        <v/>
      </c>
      <c r="C71" s="34">
        <f>IF(B71&lt;=0,0,MIN(B24,B71+B71*B25/12))</f>
        <v/>
      </c>
      <c r="D71" s="34">
        <f>IF(B71&lt;=0,0,B71*B25/12)</f>
        <v/>
      </c>
      <c r="E71" s="34">
        <f>C71-D71</f>
        <v/>
      </c>
      <c r="F71" s="53">
        <f>MAX(0,B71-E71)</f>
        <v/>
      </c>
    </row>
    <row r="72">
      <c r="A72" s="51" t="n">
        <v>9</v>
      </c>
      <c r="B72" s="29">
        <f>MAX(0,F71)</f>
        <v/>
      </c>
      <c r="C72" s="29">
        <f>IF(B72&lt;=0,0,MIN(B24,B72+B72*B25/12))</f>
        <v/>
      </c>
      <c r="D72" s="29">
        <f>IF(B72&lt;=0,0,B72*B25/12)</f>
        <v/>
      </c>
      <c r="E72" s="29">
        <f>C72-D72</f>
        <v/>
      </c>
      <c r="F72" s="42">
        <f>MAX(0,B72-E72)</f>
        <v/>
      </c>
    </row>
    <row r="73">
      <c r="A73" s="52" t="n">
        <v>10</v>
      </c>
      <c r="B73" s="34">
        <f>MAX(0,F72)</f>
        <v/>
      </c>
      <c r="C73" s="34">
        <f>IF(B73&lt;=0,0,MIN(B24,B73+B73*B25/12))</f>
        <v/>
      </c>
      <c r="D73" s="34">
        <f>IF(B73&lt;=0,0,B73*B25/12)</f>
        <v/>
      </c>
      <c r="E73" s="34">
        <f>C73-D73</f>
        <v/>
      </c>
      <c r="F73" s="53">
        <f>MAX(0,B73-E73)</f>
        <v/>
      </c>
    </row>
    <row r="74">
      <c r="A74" s="51" t="n">
        <v>11</v>
      </c>
      <c r="B74" s="29">
        <f>MAX(0,F73)</f>
        <v/>
      </c>
      <c r="C74" s="29">
        <f>IF(B74&lt;=0,0,MIN(B24,B74+B74*B25/12))</f>
        <v/>
      </c>
      <c r="D74" s="29">
        <f>IF(B74&lt;=0,0,B74*B25/12)</f>
        <v/>
      </c>
      <c r="E74" s="29">
        <f>C74-D74</f>
        <v/>
      </c>
      <c r="F74" s="42">
        <f>MAX(0,B74-E74)</f>
        <v/>
      </c>
    </row>
    <row r="75">
      <c r="A75" s="52" t="n">
        <v>12</v>
      </c>
      <c r="B75" s="34">
        <f>MAX(0,F74)</f>
        <v/>
      </c>
      <c r="C75" s="34">
        <f>IF(B75&lt;=0,0,MIN(B24,B75+B75*B25/12))</f>
        <v/>
      </c>
      <c r="D75" s="34">
        <f>IF(B75&lt;=0,0,B75*B25/12)</f>
        <v/>
      </c>
      <c r="E75" s="34">
        <f>C75-D75</f>
        <v/>
      </c>
      <c r="F75" s="53">
        <f>MAX(0,B75-E75)</f>
        <v/>
      </c>
    </row>
    <row r="76">
      <c r="A76" s="51" t="n">
        <v>13</v>
      </c>
      <c r="B76" s="29">
        <f>MAX(0,F75)</f>
        <v/>
      </c>
      <c r="C76" s="29">
        <f>IF(B76&lt;=0,0,MIN(B24,B76+B76*B25/12))</f>
        <v/>
      </c>
      <c r="D76" s="29">
        <f>IF(B76&lt;=0,0,B76*B25/12)</f>
        <v/>
      </c>
      <c r="E76" s="29">
        <f>C76-D76</f>
        <v/>
      </c>
      <c r="F76" s="42">
        <f>MAX(0,B76-E76)</f>
        <v/>
      </c>
    </row>
    <row r="77">
      <c r="A77" s="52" t="n">
        <v>14</v>
      </c>
      <c r="B77" s="34">
        <f>MAX(0,F76)</f>
        <v/>
      </c>
      <c r="C77" s="34">
        <f>IF(B77&lt;=0,0,MIN(B24,B77+B77*B25/12))</f>
        <v/>
      </c>
      <c r="D77" s="34">
        <f>IF(B77&lt;=0,0,B77*B25/12)</f>
        <v/>
      </c>
      <c r="E77" s="34">
        <f>C77-D77</f>
        <v/>
      </c>
      <c r="F77" s="53">
        <f>MAX(0,B77-E77)</f>
        <v/>
      </c>
    </row>
    <row r="78">
      <c r="A78" s="51" t="n">
        <v>15</v>
      </c>
      <c r="B78" s="29">
        <f>MAX(0,F77)</f>
        <v/>
      </c>
      <c r="C78" s="29">
        <f>IF(B78&lt;=0,0,MIN(B24,B78+B78*B25/12))</f>
        <v/>
      </c>
      <c r="D78" s="29">
        <f>IF(B78&lt;=0,0,B78*B25/12)</f>
        <v/>
      </c>
      <c r="E78" s="29">
        <f>C78-D78</f>
        <v/>
      </c>
      <c r="F78" s="42">
        <f>MAX(0,B78-E78)</f>
        <v/>
      </c>
    </row>
    <row r="79">
      <c r="A79" s="52" t="n">
        <v>16</v>
      </c>
      <c r="B79" s="34">
        <f>MAX(0,F78)</f>
        <v/>
      </c>
      <c r="C79" s="34">
        <f>IF(B79&lt;=0,0,MIN(B24,B79+B79*B25/12))</f>
        <v/>
      </c>
      <c r="D79" s="34">
        <f>IF(B79&lt;=0,0,B79*B25/12)</f>
        <v/>
      </c>
      <c r="E79" s="34">
        <f>C79-D79</f>
        <v/>
      </c>
      <c r="F79" s="53">
        <f>MAX(0,B79-E79)</f>
        <v/>
      </c>
    </row>
    <row r="80">
      <c r="A80" s="51" t="n">
        <v>17</v>
      </c>
      <c r="B80" s="29">
        <f>MAX(0,F79)</f>
        <v/>
      </c>
      <c r="C80" s="29">
        <f>IF(B80&lt;=0,0,MIN(B24,B80+B80*B25/12))</f>
        <v/>
      </c>
      <c r="D80" s="29">
        <f>IF(B80&lt;=0,0,B80*B25/12)</f>
        <v/>
      </c>
      <c r="E80" s="29">
        <f>C80-D80</f>
        <v/>
      </c>
      <c r="F80" s="42">
        <f>MAX(0,B80-E80)</f>
        <v/>
      </c>
    </row>
    <row r="81">
      <c r="A81" s="52" t="n">
        <v>18</v>
      </c>
      <c r="B81" s="34">
        <f>MAX(0,F80)</f>
        <v/>
      </c>
      <c r="C81" s="34">
        <f>IF(B81&lt;=0,0,MIN(B24,B81+B81*B25/12))</f>
        <v/>
      </c>
      <c r="D81" s="34">
        <f>IF(B81&lt;=0,0,B81*B25/12)</f>
        <v/>
      </c>
      <c r="E81" s="34">
        <f>C81-D81</f>
        <v/>
      </c>
      <c r="F81" s="53">
        <f>MAX(0,B81-E81)</f>
        <v/>
      </c>
    </row>
    <row r="82">
      <c r="A82" s="51" t="n">
        <v>19</v>
      </c>
      <c r="B82" s="29">
        <f>MAX(0,F81)</f>
        <v/>
      </c>
      <c r="C82" s="29">
        <f>IF(B82&lt;=0,0,MIN(B24,B82+B82*B25/12))</f>
        <v/>
      </c>
      <c r="D82" s="29">
        <f>IF(B82&lt;=0,0,B82*B25/12)</f>
        <v/>
      </c>
      <c r="E82" s="29">
        <f>C82-D82</f>
        <v/>
      </c>
      <c r="F82" s="42">
        <f>MAX(0,B82-E82)</f>
        <v/>
      </c>
    </row>
    <row r="83">
      <c r="A83" s="52" t="n">
        <v>20</v>
      </c>
      <c r="B83" s="34">
        <f>MAX(0,F82)</f>
        <v/>
      </c>
      <c r="C83" s="34">
        <f>IF(B83&lt;=0,0,MIN(B24,B83+B83*B25/12))</f>
        <v/>
      </c>
      <c r="D83" s="34">
        <f>IF(B83&lt;=0,0,B83*B25/12)</f>
        <v/>
      </c>
      <c r="E83" s="34">
        <f>C83-D83</f>
        <v/>
      </c>
      <c r="F83" s="53">
        <f>MAX(0,B83-E83)</f>
        <v/>
      </c>
    </row>
    <row r="84">
      <c r="A84" s="51" t="n">
        <v>21</v>
      </c>
      <c r="B84" s="29">
        <f>MAX(0,F83)</f>
        <v/>
      </c>
      <c r="C84" s="29">
        <f>IF(B84&lt;=0,0,MIN(B24,B84+B84*B25/12))</f>
        <v/>
      </c>
      <c r="D84" s="29">
        <f>IF(B84&lt;=0,0,B84*B25/12)</f>
        <v/>
      </c>
      <c r="E84" s="29">
        <f>C84-D84</f>
        <v/>
      </c>
      <c r="F84" s="42">
        <f>MAX(0,B84-E84)</f>
        <v/>
      </c>
    </row>
    <row r="85">
      <c r="A85" s="52" t="n">
        <v>22</v>
      </c>
      <c r="B85" s="34">
        <f>MAX(0,F84)</f>
        <v/>
      </c>
      <c r="C85" s="34">
        <f>IF(B85&lt;=0,0,MIN(B24,B85+B85*B25/12))</f>
        <v/>
      </c>
      <c r="D85" s="34">
        <f>IF(B85&lt;=0,0,B85*B25/12)</f>
        <v/>
      </c>
      <c r="E85" s="34">
        <f>C85-D85</f>
        <v/>
      </c>
      <c r="F85" s="53">
        <f>MAX(0,B85-E85)</f>
        <v/>
      </c>
    </row>
    <row r="86">
      <c r="A86" s="51" t="n">
        <v>23</v>
      </c>
      <c r="B86" s="29">
        <f>MAX(0,F85)</f>
        <v/>
      </c>
      <c r="C86" s="29">
        <f>IF(B86&lt;=0,0,MIN(B24,B86+B86*B25/12))</f>
        <v/>
      </c>
      <c r="D86" s="29">
        <f>IF(B86&lt;=0,0,B86*B25/12)</f>
        <v/>
      </c>
      <c r="E86" s="29">
        <f>C86-D86</f>
        <v/>
      </c>
      <c r="F86" s="42">
        <f>MAX(0,B86-E86)</f>
        <v/>
      </c>
    </row>
    <row r="87">
      <c r="A87" s="52" t="n">
        <v>24</v>
      </c>
      <c r="B87" s="34">
        <f>MAX(0,F86)</f>
        <v/>
      </c>
      <c r="C87" s="34">
        <f>IF(B87&lt;=0,0,MIN(B24,B87+B87*B25/12))</f>
        <v/>
      </c>
      <c r="D87" s="34">
        <f>IF(B87&lt;=0,0,B87*B25/12)</f>
        <v/>
      </c>
      <c r="E87" s="34">
        <f>C87-D87</f>
        <v/>
      </c>
      <c r="F87" s="53">
        <f>MAX(0,B87-E87)</f>
        <v/>
      </c>
    </row>
    <row r="88">
      <c r="A88" s="51" t="n">
        <v>25</v>
      </c>
      <c r="B88" s="29">
        <f>MAX(0,F87)</f>
        <v/>
      </c>
      <c r="C88" s="29">
        <f>IF(B88&lt;=0,0,MIN(B24,B88+B88*B25/12))</f>
        <v/>
      </c>
      <c r="D88" s="29">
        <f>IF(B88&lt;=0,0,B88*B25/12)</f>
        <v/>
      </c>
      <c r="E88" s="29">
        <f>C88-D88</f>
        <v/>
      </c>
      <c r="F88" s="42">
        <f>MAX(0,B88-E88)</f>
        <v/>
      </c>
    </row>
    <row r="89">
      <c r="A89" s="52" t="n">
        <v>26</v>
      </c>
      <c r="B89" s="34">
        <f>MAX(0,F88)</f>
        <v/>
      </c>
      <c r="C89" s="34">
        <f>IF(B89&lt;=0,0,MIN(B24,B89+B89*B25/12))</f>
        <v/>
      </c>
      <c r="D89" s="34">
        <f>IF(B89&lt;=0,0,B89*B25/12)</f>
        <v/>
      </c>
      <c r="E89" s="34">
        <f>C89-D89</f>
        <v/>
      </c>
      <c r="F89" s="53">
        <f>MAX(0,B89-E89)</f>
        <v/>
      </c>
    </row>
    <row r="90">
      <c r="A90" s="51" t="n">
        <v>27</v>
      </c>
      <c r="B90" s="29">
        <f>MAX(0,F89)</f>
        <v/>
      </c>
      <c r="C90" s="29">
        <f>IF(B90&lt;=0,0,MIN(B24,B90+B90*B25/12))</f>
        <v/>
      </c>
      <c r="D90" s="29">
        <f>IF(B90&lt;=0,0,B90*B25/12)</f>
        <v/>
      </c>
      <c r="E90" s="29">
        <f>C90-D90</f>
        <v/>
      </c>
      <c r="F90" s="42">
        <f>MAX(0,B90-E90)</f>
        <v/>
      </c>
    </row>
    <row r="91">
      <c r="A91" s="52" t="n">
        <v>28</v>
      </c>
      <c r="B91" s="34">
        <f>MAX(0,F90)</f>
        <v/>
      </c>
      <c r="C91" s="34">
        <f>IF(B91&lt;=0,0,MIN(B24,B91+B91*B25/12))</f>
        <v/>
      </c>
      <c r="D91" s="34">
        <f>IF(B91&lt;=0,0,B91*B25/12)</f>
        <v/>
      </c>
      <c r="E91" s="34">
        <f>C91-D91</f>
        <v/>
      </c>
      <c r="F91" s="53">
        <f>MAX(0,B91-E91)</f>
        <v/>
      </c>
    </row>
    <row r="92">
      <c r="A92" s="51" t="n">
        <v>29</v>
      </c>
      <c r="B92" s="29">
        <f>MAX(0,F91)</f>
        <v/>
      </c>
      <c r="C92" s="29">
        <f>IF(B92&lt;=0,0,MIN(B24,B92+B92*B25/12))</f>
        <v/>
      </c>
      <c r="D92" s="29">
        <f>IF(B92&lt;=0,0,B92*B25/12)</f>
        <v/>
      </c>
      <c r="E92" s="29">
        <f>C92-D92</f>
        <v/>
      </c>
      <c r="F92" s="42">
        <f>MAX(0,B92-E92)</f>
        <v/>
      </c>
    </row>
    <row r="93">
      <c r="A93" s="52" t="n">
        <v>30</v>
      </c>
      <c r="B93" s="34">
        <f>MAX(0,F92)</f>
        <v/>
      </c>
      <c r="C93" s="34">
        <f>IF(B93&lt;=0,0,MIN(B24,B93+B93*B25/12))</f>
        <v/>
      </c>
      <c r="D93" s="34">
        <f>IF(B93&lt;=0,0,B93*B25/12)</f>
        <v/>
      </c>
      <c r="E93" s="34">
        <f>C93-D93</f>
        <v/>
      </c>
      <c r="F93" s="53">
        <f>MAX(0,B93-E93)</f>
        <v/>
      </c>
    </row>
    <row r="94">
      <c r="A94" s="51" t="n">
        <v>31</v>
      </c>
      <c r="B94" s="29">
        <f>MAX(0,F93)</f>
        <v/>
      </c>
      <c r="C94" s="29">
        <f>IF(B94&lt;=0,0,MIN(B24,B94+B94*B25/12))</f>
        <v/>
      </c>
      <c r="D94" s="29">
        <f>IF(B94&lt;=0,0,B94*B25/12)</f>
        <v/>
      </c>
      <c r="E94" s="29">
        <f>C94-D94</f>
        <v/>
      </c>
      <c r="F94" s="42">
        <f>MAX(0,B94-E94)</f>
        <v/>
      </c>
    </row>
    <row r="95">
      <c r="A95" s="52" t="n">
        <v>32</v>
      </c>
      <c r="B95" s="34">
        <f>MAX(0,F94)</f>
        <v/>
      </c>
      <c r="C95" s="34">
        <f>IF(B95&lt;=0,0,MIN(B24,B95+B95*B25/12))</f>
        <v/>
      </c>
      <c r="D95" s="34">
        <f>IF(B95&lt;=0,0,B95*B25/12)</f>
        <v/>
      </c>
      <c r="E95" s="34">
        <f>C95-D95</f>
        <v/>
      </c>
      <c r="F95" s="53">
        <f>MAX(0,B95-E95)</f>
        <v/>
      </c>
    </row>
    <row r="96">
      <c r="A96" s="51" t="n">
        <v>33</v>
      </c>
      <c r="B96" s="29">
        <f>MAX(0,F95)</f>
        <v/>
      </c>
      <c r="C96" s="29">
        <f>IF(B96&lt;=0,0,MIN(B24,B96+B96*B25/12))</f>
        <v/>
      </c>
      <c r="D96" s="29">
        <f>IF(B96&lt;=0,0,B96*B25/12)</f>
        <v/>
      </c>
      <c r="E96" s="29">
        <f>C96-D96</f>
        <v/>
      </c>
      <c r="F96" s="42">
        <f>MAX(0,B96-E96)</f>
        <v/>
      </c>
    </row>
    <row r="97">
      <c r="A97" s="52" t="n">
        <v>34</v>
      </c>
      <c r="B97" s="34">
        <f>MAX(0,F96)</f>
        <v/>
      </c>
      <c r="C97" s="34">
        <f>IF(B97&lt;=0,0,MIN(B24,B97+B97*B25/12))</f>
        <v/>
      </c>
      <c r="D97" s="34">
        <f>IF(B97&lt;=0,0,B97*B25/12)</f>
        <v/>
      </c>
      <c r="E97" s="34">
        <f>C97-D97</f>
        <v/>
      </c>
      <c r="F97" s="53">
        <f>MAX(0,B97-E97)</f>
        <v/>
      </c>
    </row>
    <row r="98">
      <c r="A98" s="51" t="n">
        <v>35</v>
      </c>
      <c r="B98" s="29">
        <f>MAX(0,F97)</f>
        <v/>
      </c>
      <c r="C98" s="29">
        <f>IF(B98&lt;=0,0,MIN(B24,B98+B98*B25/12))</f>
        <v/>
      </c>
      <c r="D98" s="29">
        <f>IF(B98&lt;=0,0,B98*B25/12)</f>
        <v/>
      </c>
      <c r="E98" s="29">
        <f>C98-D98</f>
        <v/>
      </c>
      <c r="F98" s="42">
        <f>MAX(0,B98-E98)</f>
        <v/>
      </c>
    </row>
    <row r="99">
      <c r="A99" s="52" t="n">
        <v>36</v>
      </c>
      <c r="B99" s="34">
        <f>MAX(0,F98)</f>
        <v/>
      </c>
      <c r="C99" s="34">
        <f>IF(B99&lt;=0,0,MIN(B24,B99+B99*B25/12))</f>
        <v/>
      </c>
      <c r="D99" s="34">
        <f>IF(B99&lt;=0,0,B99*B25/12)</f>
        <v/>
      </c>
      <c r="E99" s="34">
        <f>C99-D99</f>
        <v/>
      </c>
      <c r="F99" s="53">
        <f>MAX(0,B99-E99)</f>
        <v/>
      </c>
    </row>
    <row r="100">
      <c r="A100" s="51" t="n">
        <v>37</v>
      </c>
      <c r="B100" s="29">
        <f>MAX(0,F99)</f>
        <v/>
      </c>
      <c r="C100" s="29">
        <f>IF(B100&lt;=0,0,MIN(B24,B100+B100*B25/12))</f>
        <v/>
      </c>
      <c r="D100" s="29">
        <f>IF(B100&lt;=0,0,B100*B25/12)</f>
        <v/>
      </c>
      <c r="E100" s="29">
        <f>C100-D100</f>
        <v/>
      </c>
      <c r="F100" s="42">
        <f>MAX(0,B100-E100)</f>
        <v/>
      </c>
    </row>
    <row r="101">
      <c r="A101" s="52" t="n">
        <v>38</v>
      </c>
      <c r="B101" s="34">
        <f>MAX(0,F100)</f>
        <v/>
      </c>
      <c r="C101" s="34">
        <f>IF(B101&lt;=0,0,MIN(B24,B101+B101*B25/12))</f>
        <v/>
      </c>
      <c r="D101" s="34">
        <f>IF(B101&lt;=0,0,B101*B25/12)</f>
        <v/>
      </c>
      <c r="E101" s="34">
        <f>C101-D101</f>
        <v/>
      </c>
      <c r="F101" s="53">
        <f>MAX(0,B101-E101)</f>
        <v/>
      </c>
    </row>
    <row r="102">
      <c r="A102" s="51" t="n">
        <v>39</v>
      </c>
      <c r="B102" s="29">
        <f>MAX(0,F101)</f>
        <v/>
      </c>
      <c r="C102" s="29">
        <f>IF(B102&lt;=0,0,MIN(B24,B102+B102*B25/12))</f>
        <v/>
      </c>
      <c r="D102" s="29">
        <f>IF(B102&lt;=0,0,B102*B25/12)</f>
        <v/>
      </c>
      <c r="E102" s="29">
        <f>C102-D102</f>
        <v/>
      </c>
      <c r="F102" s="42">
        <f>MAX(0,B102-E102)</f>
        <v/>
      </c>
    </row>
    <row r="103">
      <c r="A103" s="52" t="n">
        <v>40</v>
      </c>
      <c r="B103" s="34">
        <f>MAX(0,F102)</f>
        <v/>
      </c>
      <c r="C103" s="34">
        <f>IF(B103&lt;=0,0,MIN(B24,B103+B103*B25/12))</f>
        <v/>
      </c>
      <c r="D103" s="34">
        <f>IF(B103&lt;=0,0,B103*B25/12)</f>
        <v/>
      </c>
      <c r="E103" s="34">
        <f>C103-D103</f>
        <v/>
      </c>
      <c r="F103" s="53">
        <f>MAX(0,B103-E103)</f>
        <v/>
      </c>
    </row>
    <row r="104">
      <c r="A104" s="51" t="n">
        <v>41</v>
      </c>
      <c r="B104" s="29">
        <f>MAX(0,F103)</f>
        <v/>
      </c>
      <c r="C104" s="29">
        <f>IF(B104&lt;=0,0,MIN(B24,B104+B104*B25/12))</f>
        <v/>
      </c>
      <c r="D104" s="29">
        <f>IF(B104&lt;=0,0,B104*B25/12)</f>
        <v/>
      </c>
      <c r="E104" s="29">
        <f>C104-D104</f>
        <v/>
      </c>
      <c r="F104" s="42">
        <f>MAX(0,B104-E104)</f>
        <v/>
      </c>
    </row>
    <row r="105">
      <c r="A105" s="52" t="n">
        <v>42</v>
      </c>
      <c r="B105" s="34">
        <f>MAX(0,F104)</f>
        <v/>
      </c>
      <c r="C105" s="34">
        <f>IF(B105&lt;=0,0,MIN(B24,B105+B105*B25/12))</f>
        <v/>
      </c>
      <c r="D105" s="34">
        <f>IF(B105&lt;=0,0,B105*B25/12)</f>
        <v/>
      </c>
      <c r="E105" s="34">
        <f>C105-D105</f>
        <v/>
      </c>
      <c r="F105" s="53">
        <f>MAX(0,B105-E105)</f>
        <v/>
      </c>
    </row>
    <row r="106">
      <c r="A106" s="51" t="n">
        <v>43</v>
      </c>
      <c r="B106" s="29">
        <f>MAX(0,F105)</f>
        <v/>
      </c>
      <c r="C106" s="29">
        <f>IF(B106&lt;=0,0,MIN(B24,B106+B106*B25/12))</f>
        <v/>
      </c>
      <c r="D106" s="29">
        <f>IF(B106&lt;=0,0,B106*B25/12)</f>
        <v/>
      </c>
      <c r="E106" s="29">
        <f>C106-D106</f>
        <v/>
      </c>
      <c r="F106" s="42">
        <f>MAX(0,B106-E106)</f>
        <v/>
      </c>
    </row>
    <row r="107">
      <c r="A107" s="52" t="n">
        <v>44</v>
      </c>
      <c r="B107" s="34">
        <f>MAX(0,F106)</f>
        <v/>
      </c>
      <c r="C107" s="34">
        <f>IF(B107&lt;=0,0,MIN(B24,B107+B107*B25/12))</f>
        <v/>
      </c>
      <c r="D107" s="34">
        <f>IF(B107&lt;=0,0,B107*B25/12)</f>
        <v/>
      </c>
      <c r="E107" s="34">
        <f>C107-D107</f>
        <v/>
      </c>
      <c r="F107" s="53">
        <f>MAX(0,B107-E107)</f>
        <v/>
      </c>
    </row>
    <row r="108">
      <c r="A108" s="51" t="n">
        <v>45</v>
      </c>
      <c r="B108" s="29">
        <f>MAX(0,F107)</f>
        <v/>
      </c>
      <c r="C108" s="29">
        <f>IF(B108&lt;=0,0,MIN(B24,B108+B108*B25/12))</f>
        <v/>
      </c>
      <c r="D108" s="29">
        <f>IF(B108&lt;=0,0,B108*B25/12)</f>
        <v/>
      </c>
      <c r="E108" s="29">
        <f>C108-D108</f>
        <v/>
      </c>
      <c r="F108" s="42">
        <f>MAX(0,B108-E108)</f>
        <v/>
      </c>
    </row>
    <row r="109">
      <c r="A109" s="52" t="n">
        <v>46</v>
      </c>
      <c r="B109" s="34">
        <f>MAX(0,F108)</f>
        <v/>
      </c>
      <c r="C109" s="34">
        <f>IF(B109&lt;=0,0,MIN(B24,B109+B109*B25/12))</f>
        <v/>
      </c>
      <c r="D109" s="34">
        <f>IF(B109&lt;=0,0,B109*B25/12)</f>
        <v/>
      </c>
      <c r="E109" s="34">
        <f>C109-D109</f>
        <v/>
      </c>
      <c r="F109" s="53">
        <f>MAX(0,B109-E109)</f>
        <v/>
      </c>
    </row>
    <row r="110">
      <c r="A110" s="51" t="n">
        <v>47</v>
      </c>
      <c r="B110" s="29">
        <f>MAX(0,F109)</f>
        <v/>
      </c>
      <c r="C110" s="29">
        <f>IF(B110&lt;=0,0,MIN(B24,B110+B110*B25/12))</f>
        <v/>
      </c>
      <c r="D110" s="29">
        <f>IF(B110&lt;=0,0,B110*B25/12)</f>
        <v/>
      </c>
      <c r="E110" s="29">
        <f>C110-D110</f>
        <v/>
      </c>
      <c r="F110" s="42">
        <f>MAX(0,B110-E110)</f>
        <v/>
      </c>
    </row>
    <row r="111">
      <c r="A111" s="52" t="n">
        <v>48</v>
      </c>
      <c r="B111" s="34">
        <f>MAX(0,F110)</f>
        <v/>
      </c>
      <c r="C111" s="34">
        <f>IF(B111&lt;=0,0,MIN(B24,B111+B111*B25/12))</f>
        <v/>
      </c>
      <c r="D111" s="34">
        <f>IF(B111&lt;=0,0,B111*B25/12)</f>
        <v/>
      </c>
      <c r="E111" s="34">
        <f>C111-D111</f>
        <v/>
      </c>
      <c r="F111" s="53">
        <f>MAX(0,B111-E111)</f>
        <v/>
      </c>
    </row>
    <row r="112">
      <c r="A112" s="51" t="n">
        <v>49</v>
      </c>
      <c r="B112" s="29">
        <f>MAX(0,F111)</f>
        <v/>
      </c>
      <c r="C112" s="29">
        <f>IF(B112&lt;=0,0,MIN(B24,B112+B112*B25/12))</f>
        <v/>
      </c>
      <c r="D112" s="29">
        <f>IF(B112&lt;=0,0,B112*B25/12)</f>
        <v/>
      </c>
      <c r="E112" s="29">
        <f>C112-D112</f>
        <v/>
      </c>
      <c r="F112" s="42">
        <f>MAX(0,B112-E112)</f>
        <v/>
      </c>
    </row>
    <row r="113">
      <c r="A113" s="52" t="n">
        <v>50</v>
      </c>
      <c r="B113" s="34">
        <f>MAX(0,F112)</f>
        <v/>
      </c>
      <c r="C113" s="34">
        <f>IF(B113&lt;=0,0,MIN(B24,B113+B113*B25/12))</f>
        <v/>
      </c>
      <c r="D113" s="34">
        <f>IF(B113&lt;=0,0,B113*B25/12)</f>
        <v/>
      </c>
      <c r="E113" s="34">
        <f>C113-D113</f>
        <v/>
      </c>
      <c r="F113" s="53">
        <f>MAX(0,B113-E113)</f>
        <v/>
      </c>
    </row>
    <row r="114">
      <c r="A114" s="51" t="n">
        <v>51</v>
      </c>
      <c r="B114" s="29">
        <f>MAX(0,F113)</f>
        <v/>
      </c>
      <c r="C114" s="29">
        <f>IF(B114&lt;=0,0,MIN(B24,B114+B114*B25/12))</f>
        <v/>
      </c>
      <c r="D114" s="29">
        <f>IF(B114&lt;=0,0,B114*B25/12)</f>
        <v/>
      </c>
      <c r="E114" s="29">
        <f>C114-D114</f>
        <v/>
      </c>
      <c r="F114" s="42">
        <f>MAX(0,B114-E114)</f>
        <v/>
      </c>
    </row>
    <row r="115">
      <c r="A115" s="52" t="n">
        <v>52</v>
      </c>
      <c r="B115" s="34">
        <f>MAX(0,F114)</f>
        <v/>
      </c>
      <c r="C115" s="34">
        <f>IF(B115&lt;=0,0,MIN(B24,B115+B115*B25/12))</f>
        <v/>
      </c>
      <c r="D115" s="34">
        <f>IF(B115&lt;=0,0,B115*B25/12)</f>
        <v/>
      </c>
      <c r="E115" s="34">
        <f>C115-D115</f>
        <v/>
      </c>
      <c r="F115" s="53">
        <f>MAX(0,B115-E115)</f>
        <v/>
      </c>
    </row>
    <row r="116">
      <c r="A116" s="51" t="n">
        <v>53</v>
      </c>
      <c r="B116" s="29">
        <f>MAX(0,F115)</f>
        <v/>
      </c>
      <c r="C116" s="29">
        <f>IF(B116&lt;=0,0,MIN(B24,B116+B116*B25/12))</f>
        <v/>
      </c>
      <c r="D116" s="29">
        <f>IF(B116&lt;=0,0,B116*B25/12)</f>
        <v/>
      </c>
      <c r="E116" s="29">
        <f>C116-D116</f>
        <v/>
      </c>
      <c r="F116" s="42">
        <f>MAX(0,B116-E116)</f>
        <v/>
      </c>
    </row>
    <row r="117">
      <c r="A117" s="52" t="n">
        <v>54</v>
      </c>
      <c r="B117" s="34">
        <f>MAX(0,F116)</f>
        <v/>
      </c>
      <c r="C117" s="34">
        <f>IF(B117&lt;=0,0,MIN(B24,B117+B117*B25/12))</f>
        <v/>
      </c>
      <c r="D117" s="34">
        <f>IF(B117&lt;=0,0,B117*B25/12)</f>
        <v/>
      </c>
      <c r="E117" s="34">
        <f>C117-D117</f>
        <v/>
      </c>
      <c r="F117" s="53">
        <f>MAX(0,B117-E117)</f>
        <v/>
      </c>
    </row>
    <row r="118">
      <c r="A118" s="51" t="n">
        <v>55</v>
      </c>
      <c r="B118" s="29">
        <f>MAX(0,F117)</f>
        <v/>
      </c>
      <c r="C118" s="29">
        <f>IF(B118&lt;=0,0,MIN(B24,B118+B118*B25/12))</f>
        <v/>
      </c>
      <c r="D118" s="29">
        <f>IF(B118&lt;=0,0,B118*B25/12)</f>
        <v/>
      </c>
      <c r="E118" s="29">
        <f>C118-D118</f>
        <v/>
      </c>
      <c r="F118" s="42">
        <f>MAX(0,B118-E118)</f>
        <v/>
      </c>
    </row>
    <row r="119">
      <c r="A119" s="52" t="n">
        <v>56</v>
      </c>
      <c r="B119" s="34">
        <f>MAX(0,F118)</f>
        <v/>
      </c>
      <c r="C119" s="34">
        <f>IF(B119&lt;=0,0,MIN(B24,B119+B119*B25/12))</f>
        <v/>
      </c>
      <c r="D119" s="34">
        <f>IF(B119&lt;=0,0,B119*B25/12)</f>
        <v/>
      </c>
      <c r="E119" s="34">
        <f>C119-D119</f>
        <v/>
      </c>
      <c r="F119" s="53">
        <f>MAX(0,B119-E119)</f>
        <v/>
      </c>
    </row>
    <row r="120">
      <c r="A120" s="51" t="n">
        <v>57</v>
      </c>
      <c r="B120" s="29">
        <f>MAX(0,F119)</f>
        <v/>
      </c>
      <c r="C120" s="29">
        <f>IF(B120&lt;=0,0,MIN(B24,B120+B120*B25/12))</f>
        <v/>
      </c>
      <c r="D120" s="29">
        <f>IF(B120&lt;=0,0,B120*B25/12)</f>
        <v/>
      </c>
      <c r="E120" s="29">
        <f>C120-D120</f>
        <v/>
      </c>
      <c r="F120" s="42">
        <f>MAX(0,B120-E120)</f>
        <v/>
      </c>
    </row>
    <row r="121">
      <c r="A121" s="52" t="n">
        <v>58</v>
      </c>
      <c r="B121" s="34">
        <f>MAX(0,F120)</f>
        <v/>
      </c>
      <c r="C121" s="34">
        <f>IF(B121&lt;=0,0,MIN(B24,B121+B121*B25/12))</f>
        <v/>
      </c>
      <c r="D121" s="34">
        <f>IF(B121&lt;=0,0,B121*B25/12)</f>
        <v/>
      </c>
      <c r="E121" s="34">
        <f>C121-D121</f>
        <v/>
      </c>
      <c r="F121" s="53">
        <f>MAX(0,B121-E121)</f>
        <v/>
      </c>
    </row>
    <row r="122">
      <c r="A122" s="51" t="n">
        <v>59</v>
      </c>
      <c r="B122" s="29">
        <f>MAX(0,F121)</f>
        <v/>
      </c>
      <c r="C122" s="29">
        <f>IF(B122&lt;=0,0,MIN(B24,B122+B122*B25/12))</f>
        <v/>
      </c>
      <c r="D122" s="29">
        <f>IF(B122&lt;=0,0,B122*B25/12)</f>
        <v/>
      </c>
      <c r="E122" s="29">
        <f>C122-D122</f>
        <v/>
      </c>
      <c r="F122" s="42">
        <f>MAX(0,B122-E122)</f>
        <v/>
      </c>
    </row>
    <row r="123">
      <c r="A123" s="52" t="n">
        <v>60</v>
      </c>
      <c r="B123" s="34">
        <f>MAX(0,F122)</f>
        <v/>
      </c>
      <c r="C123" s="34">
        <f>IF(B123&lt;=0,0,MIN(B24,B123+B123*B25/12))</f>
        <v/>
      </c>
      <c r="D123" s="34">
        <f>IF(B123&lt;=0,0,B123*B25/12)</f>
        <v/>
      </c>
      <c r="E123" s="34">
        <f>C123-D123</f>
        <v/>
      </c>
      <c r="F123" s="53">
        <f>MAX(0,B123-E123)</f>
        <v/>
      </c>
    </row>
  </sheetData>
  <mergeCells count="7">
    <mergeCell ref="A44:F44"/>
    <mergeCell ref="A1:F1"/>
    <mergeCell ref="A34:F34"/>
    <mergeCell ref="A18:F18"/>
    <mergeCell ref="A62:F62"/>
    <mergeCell ref="A3:F3"/>
    <mergeCell ref="A53:F5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54" t="inlineStr">
        <is>
          <t>DEBT PAYOFF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DEBT OVERVIEW</t>
        </is>
      </c>
      <c r="B4" s="27" t="n"/>
      <c r="C4" s="27" t="n"/>
      <c r="D4" s="27" t="n"/>
      <c r="E4" s="27" t="n"/>
    </row>
    <row r="5" ht="32" customHeight="1">
      <c r="A5" s="55" t="inlineStr">
        <is>
          <t>Number of Debts</t>
        </is>
      </c>
      <c r="B5" s="56">
        <f>LOGIC!B20</f>
        <v/>
      </c>
    </row>
    <row r="6" ht="32" customHeight="1">
      <c r="A6" s="55" t="inlineStr">
        <is>
          <t>Total Debt Balance</t>
        </is>
      </c>
      <c r="B6" s="57">
        <f>LOGIC!B21</f>
        <v/>
      </c>
    </row>
    <row r="7" ht="32" customHeight="1">
      <c r="A7" s="55" t="inlineStr">
        <is>
          <t>Total Minimum Payments</t>
        </is>
      </c>
      <c r="B7" s="57">
        <f>LOGIC!B22</f>
        <v/>
      </c>
    </row>
    <row r="8" ht="32" customHeight="1">
      <c r="A8" s="55" t="inlineStr">
        <is>
          <t>Extra Monthly Payment</t>
        </is>
      </c>
      <c r="B8" s="57">
        <f>LOGIC!B23</f>
        <v/>
      </c>
    </row>
    <row r="9" ht="32" customHeight="1">
      <c r="A9" s="55" t="inlineStr">
        <is>
          <t>Total Monthly Payment</t>
        </is>
      </c>
      <c r="B9" s="57">
        <f>LOGIC!B24</f>
        <v/>
      </c>
    </row>
    <row r="10" ht="32" customHeight="1">
      <c r="A10" s="55" t="inlineStr">
        <is>
          <t>Weighted Avg Interest Rate</t>
        </is>
      </c>
      <c r="B10" s="58">
        <f>LOGIC!B25</f>
        <v/>
      </c>
    </row>
    <row r="11" ht="32" customHeight="1">
      <c r="A11" s="55" t="inlineStr">
        <is>
          <t>Daily Interest Cost</t>
        </is>
      </c>
      <c r="B11" s="59">
        <f>LOGIC!B32</f>
        <v/>
      </c>
    </row>
    <row r="13" ht="28" customHeight="1">
      <c r="A13" s="46" t="inlineStr">
        <is>
          <t xml:space="preserve">  MINIMUM PAYMENTS ONLY</t>
        </is>
      </c>
      <c r="B13" s="47" t="n"/>
      <c r="C13" s="47" t="n"/>
      <c r="D13" s="47" t="n"/>
      <c r="E13" s="47" t="n"/>
    </row>
    <row r="14" ht="32" customHeight="1">
      <c r="A14" s="55" t="inlineStr">
        <is>
          <t>Payoff Timeline</t>
        </is>
      </c>
      <c r="B14" s="60">
        <f>LOGIC!B31</f>
        <v/>
      </c>
    </row>
    <row r="15" ht="32" customHeight="1">
      <c r="A15" s="55" t="inlineStr">
        <is>
          <t>Total Interest Paid</t>
        </is>
      </c>
      <c r="B15" s="57">
        <f>LOGIC!B29</f>
        <v/>
      </c>
    </row>
    <row r="16" ht="32" customHeight="1">
      <c r="A16" s="55" t="inlineStr">
        <is>
          <t>Total Amount Paid</t>
        </is>
      </c>
      <c r="B16" s="57">
        <f>LOGIC!B30</f>
        <v/>
      </c>
    </row>
    <row r="18" ht="28" customHeight="1">
      <c r="A18" s="24" t="inlineStr">
        <is>
          <t xml:space="preserve">  AVALANCHE METHOD (Highest Rate First)</t>
        </is>
      </c>
      <c r="B18" s="25" t="n"/>
      <c r="C18" s="25" t="n"/>
      <c r="D18" s="25" t="n"/>
      <c r="E18" s="25" t="n"/>
    </row>
    <row r="19" ht="32" customHeight="1">
      <c r="A19" s="55" t="inlineStr">
        <is>
          <t>Target Debt</t>
        </is>
      </c>
      <c r="B19" s="61">
        <f>LOGIC!B26</f>
        <v/>
      </c>
    </row>
    <row r="20" ht="32" customHeight="1">
      <c r="A20" s="55" t="inlineStr">
        <is>
          <t>Payoff Timeline</t>
        </is>
      </c>
      <c r="B20" s="60">
        <f>LOGIC!B37</f>
        <v/>
      </c>
    </row>
    <row r="21" ht="32" customHeight="1">
      <c r="A21" s="55" t="inlineStr">
        <is>
          <t>Total Interest</t>
        </is>
      </c>
      <c r="B21" s="57">
        <f>LOGIC!B38</f>
        <v/>
      </c>
    </row>
    <row r="22" ht="32" customHeight="1">
      <c r="A22" s="55" t="inlineStr">
        <is>
          <t>Interest Saved</t>
        </is>
      </c>
      <c r="B22" s="57">
        <f>LOGIC!B40</f>
        <v/>
      </c>
    </row>
    <row r="23" ht="32" customHeight="1">
      <c r="A23" s="55" t="inlineStr">
        <is>
          <t>Months Saved</t>
        </is>
      </c>
      <c r="B23" s="56">
        <f>LOGIC!B41</f>
        <v/>
      </c>
    </row>
    <row r="24" ht="32" customHeight="1">
      <c r="A24" s="55" t="inlineStr">
        <is>
          <t>Debt-Free Date</t>
        </is>
      </c>
      <c r="B24" s="61">
        <f>LOGIC!B58</f>
        <v/>
      </c>
    </row>
    <row r="26" ht="28" customHeight="1">
      <c r="A26" s="48" t="inlineStr">
        <is>
          <t xml:space="preserve">  SNOWBALL METHOD (Smallest Balance First)</t>
        </is>
      </c>
      <c r="B26" s="49" t="n"/>
      <c r="C26" s="49" t="n"/>
      <c r="D26" s="49" t="n"/>
      <c r="E26" s="49" t="n"/>
    </row>
    <row r="27" ht="32" customHeight="1">
      <c r="A27" s="55" t="inlineStr">
        <is>
          <t>Target Debt</t>
        </is>
      </c>
      <c r="B27" s="61">
        <f>LOGIC!B27</f>
        <v/>
      </c>
    </row>
    <row r="28" ht="32" customHeight="1">
      <c r="A28" s="55" t="inlineStr">
        <is>
          <t>Payoff Timeline</t>
        </is>
      </c>
      <c r="B28" s="60">
        <f>LOGIC!B47</f>
        <v/>
      </c>
    </row>
    <row r="29" ht="32" customHeight="1">
      <c r="A29" s="55" t="inlineStr">
        <is>
          <t>Total Interest</t>
        </is>
      </c>
      <c r="B29" s="57">
        <f>LOGIC!B48</f>
        <v/>
      </c>
    </row>
    <row r="30" ht="32" customHeight="1">
      <c r="A30" s="55" t="inlineStr">
        <is>
          <t>Interest Saved</t>
        </is>
      </c>
      <c r="B30" s="57">
        <f>LOGIC!B50</f>
        <v/>
      </c>
    </row>
    <row r="31" ht="32" customHeight="1">
      <c r="A31" s="55" t="inlineStr">
        <is>
          <t>Debt-Free Date</t>
        </is>
      </c>
      <c r="B31" s="61">
        <f>LOGIC!B59</f>
        <v/>
      </c>
    </row>
    <row r="33" ht="28" customHeight="1">
      <c r="A33" s="38" t="inlineStr">
        <is>
          <t xml:space="preserve">  RECOMMENDATION</t>
        </is>
      </c>
      <c r="B33" s="39" t="n"/>
      <c r="C33" s="39" t="n"/>
      <c r="D33" s="39" t="n"/>
      <c r="E33" s="39" t="n"/>
    </row>
    <row r="34" ht="32" customHeight="1">
      <c r="A34" s="55" t="inlineStr">
        <is>
          <t>Best Method</t>
        </is>
      </c>
      <c r="B34" s="62">
        <f>LOGIC!B57</f>
        <v/>
      </c>
    </row>
    <row r="35" ht="32" customHeight="1">
      <c r="A35" s="55" t="inlineStr">
        <is>
          <t>Interest Saved (Avalanche vs Snowball)</t>
        </is>
      </c>
      <c r="B35" s="57">
        <f>LOGIC!B55</f>
        <v/>
      </c>
    </row>
    <row r="36" ht="32" customHeight="1">
      <c r="A36" s="55" t="inlineStr">
        <is>
          <t>Time Saved (Avalanche vs Snowball)</t>
        </is>
      </c>
      <c r="B36" s="61">
        <f>LOGIC!B56</f>
        <v/>
      </c>
    </row>
    <row r="39" ht="24" customHeight="1">
      <c r="A39" s="63" t="inlineStr">
        <is>
          <t>RangeLead.com  |  Premium B2B Lead Data  |  Free Download — rangelead.com/free-tools</t>
        </is>
      </c>
    </row>
  </sheetData>
  <mergeCells count="8">
    <mergeCell ref="A39:E39"/>
    <mergeCell ref="A4:E4"/>
    <mergeCell ref="A26:E26"/>
    <mergeCell ref="A2:E2"/>
    <mergeCell ref="A33:E33"/>
    <mergeCell ref="A1:E1"/>
    <mergeCell ref="A13:E13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