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"/>
    <numFmt numFmtId="165" formatCode="&quot;$&quot;#,##0.00"/>
    <numFmt numFmtId="166" formatCode="0.0%"/>
    <numFmt numFmtId="167" formatCode="0.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166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7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/>
    </xf>
    <xf numFmtId="165" fontId="7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left" vertical="center"/>
    </xf>
    <xf numFmtId="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12" fillId="11" borderId="1" applyAlignment="1" pivotButton="0" quotePrefix="0" xfId="0">
      <alignment horizontal="center" vertical="center"/>
    </xf>
    <xf numFmtId="167" fontId="13" fillId="11" borderId="1" applyAlignment="1" pivotButton="0" quotePrefix="0" xfId="0">
      <alignment horizontal="center" vertical="center"/>
    </xf>
    <xf numFmtId="0" fontId="13" fillId="11" borderId="1" applyAlignment="1" pivotButton="0" quotePrefix="0" xfId="0">
      <alignment horizontal="center" vertical="center"/>
    </xf>
    <xf numFmtId="165" fontId="13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4" fontId="12" fillId="11" borderId="1" applyAlignment="1" pivotButton="0" quotePrefix="0" xfId="0">
      <alignment horizontal="center" vertical="center"/>
    </xf>
    <xf numFmtId="3" fontId="13" fillId="11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165" fontId="7" fillId="7" borderId="1" applyAlignment="1" pivotButton="0" quotePrefix="0" xfId="0">
      <alignment horizontal="center" vertical="center"/>
    </xf>
    <xf numFmtId="167" fontId="10" fillId="7" borderId="1" applyAlignment="1" pivotButton="0" quotePrefix="0" xfId="0">
      <alignment horizontal="center" vertical="center"/>
    </xf>
    <xf numFmtId="3" fontId="10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SUPPLIER COST COMPARISON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Compare suppliers on total cost of ownership including unit price, shipping, quality, and delivery reliability. Generate weighted rankings to identify the best value supplier.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Supplier names</t>
        </is>
      </c>
    </row>
    <row r="9" ht="22" customHeight="1">
      <c r="A9" s="6" t="inlineStr">
        <is>
          <t xml:space="preserve">  • Unit price and minimum order quantity</t>
        </is>
      </c>
    </row>
    <row r="10" ht="22" customHeight="1">
      <c r="A10" s="6" t="inlineStr">
        <is>
          <t xml:space="preserve">  • Shipping cost per unit</t>
        </is>
      </c>
    </row>
    <row r="11" ht="22" customHeight="1">
      <c r="A11" s="6" t="inlineStr">
        <is>
          <t xml:space="preserve">  • Quality score (1-10)</t>
        </is>
      </c>
    </row>
    <row r="12" ht="22" customHeight="1">
      <c r="A12" s="6" t="inlineStr">
        <is>
          <t xml:space="preserve">  • On-time delivery rate (%)</t>
        </is>
      </c>
    </row>
    <row r="13" ht="22" customHeight="1">
      <c r="A13" s="6" t="inlineStr">
        <is>
          <t xml:space="preserve">  • Lead time (days)</t>
        </is>
      </c>
    </row>
    <row r="14" ht="22" customHeight="1">
      <c r="A14" s="6" t="inlineStr">
        <is>
          <t xml:space="preserve">  • Defect rate (%)</t>
        </is>
      </c>
    </row>
    <row r="16">
      <c r="A16" s="5" t="inlineStr">
        <is>
          <t>OUTPUTS (OUTPUT sheet)</t>
        </is>
      </c>
    </row>
    <row r="17" ht="22" customHeight="1">
      <c r="A17" s="6" t="inlineStr">
        <is>
          <t xml:space="preserve">  • Total cost of ownership per supplier</t>
        </is>
      </c>
    </row>
    <row r="18" ht="22" customHeight="1">
      <c r="A18" s="6" t="inlineStr">
        <is>
          <t xml:space="preserve">  • Weighted ranking score</t>
        </is>
      </c>
    </row>
    <row r="19" ht="22" customHeight="1">
      <c r="A19" s="6" t="inlineStr">
        <is>
          <t xml:space="preserve">  • Best value supplier identification</t>
        </is>
      </c>
    </row>
    <row r="20" ht="22" customHeight="1">
      <c r="A20" s="6" t="inlineStr">
        <is>
          <t xml:space="preserve">  • Cost vs quality comparison</t>
        </is>
      </c>
    </row>
    <row r="21" ht="22" customHeight="1">
      <c r="A21" s="6" t="inlineStr">
        <is>
          <t xml:space="preserve">  • Savings vs most expensive supplier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25:B25"/>
    <mergeCell ref="A18:B18"/>
    <mergeCell ref="A12:B12"/>
    <mergeCell ref="A26:B26"/>
    <mergeCell ref="A21:B21"/>
    <mergeCell ref="A2:B2"/>
    <mergeCell ref="A5:B5"/>
    <mergeCell ref="A14:B14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5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Weights &amp; Assumptions</t>
        </is>
      </c>
      <c r="B1" s="8" t="n"/>
      <c r="C1" s="8" t="n"/>
    </row>
    <row r="3" ht="28" customHeight="1">
      <c r="A3" s="9" t="inlineStr">
        <is>
          <t xml:space="preserve">  SCORING WEIGHTS (must total 100%)</t>
        </is>
      </c>
      <c r="B3" s="10" t="n"/>
      <c r="C3" s="10" t="n"/>
    </row>
    <row r="4" ht="26" customHeight="1">
      <c r="A4" s="11" t="inlineStr">
        <is>
          <t>Price Weight</t>
        </is>
      </c>
      <c r="B4" s="12" t="n">
        <v>0.35</v>
      </c>
      <c r="C4" s="13" t="inlineStr">
        <is>
          <t>Importance of unit price in ranking</t>
        </is>
      </c>
    </row>
    <row r="5" ht="26" customHeight="1">
      <c r="A5" s="11" t="inlineStr">
        <is>
          <t>Quality Weight</t>
        </is>
      </c>
      <c r="B5" s="12" t="n">
        <v>0.25</v>
      </c>
      <c r="C5" s="13" t="inlineStr">
        <is>
          <t>Importance of quality score</t>
        </is>
      </c>
    </row>
    <row r="6" ht="26" customHeight="1">
      <c r="A6" s="11" t="inlineStr">
        <is>
          <t>Delivery Weight</t>
        </is>
      </c>
      <c r="B6" s="12" t="n">
        <v>0.2</v>
      </c>
      <c r="C6" s="13" t="inlineStr">
        <is>
          <t>Importance of on-time delivery</t>
        </is>
      </c>
    </row>
    <row r="7" ht="26" customHeight="1">
      <c r="A7" s="11" t="inlineStr">
        <is>
          <t>Lead Time Weight</t>
        </is>
      </c>
      <c r="B7" s="12" t="n">
        <v>0.1</v>
      </c>
      <c r="C7" s="13" t="inlineStr">
        <is>
          <t>Importance of short lead times</t>
        </is>
      </c>
    </row>
    <row r="8" ht="26" customHeight="1">
      <c r="A8" s="11" t="inlineStr">
        <is>
          <t>Defect Rate Weight</t>
        </is>
      </c>
      <c r="B8" s="12" t="n">
        <v>0.1</v>
      </c>
      <c r="C8" s="13" t="inlineStr">
        <is>
          <t>Importance of low defect rate</t>
        </is>
      </c>
    </row>
    <row r="10" ht="28" customHeight="1">
      <c r="A10" s="9" t="inlineStr">
        <is>
          <t xml:space="preserve">  COST ASSUMPTIONS</t>
        </is>
      </c>
      <c r="B10" s="10" t="n"/>
      <c r="C10" s="10" t="n"/>
    </row>
    <row r="11" ht="26" customHeight="1">
      <c r="A11" s="11" t="inlineStr">
        <is>
          <t>Annual Order Volume (units)</t>
        </is>
      </c>
      <c r="B11" s="14" t="n">
        <v>10000</v>
      </c>
      <c r="C11" s="13" t="inlineStr">
        <is>
          <t>Expected annual purchase volume</t>
        </is>
      </c>
    </row>
    <row r="12" ht="26" customHeight="1">
      <c r="A12" s="11" t="inlineStr">
        <is>
          <t>Defect Rework Cost Per Unit</t>
        </is>
      </c>
      <c r="B12" s="15" t="n">
        <v>15</v>
      </c>
      <c r="C12" s="13" t="inlineStr">
        <is>
          <t>Cost to handle/rework a defective unit</t>
        </is>
      </c>
    </row>
    <row r="13" ht="26" customHeight="1">
      <c r="A13" s="11" t="inlineStr">
        <is>
          <t>Late Delivery Penalty/Unit</t>
        </is>
      </c>
      <c r="B13" s="15" t="n">
        <v>5</v>
      </c>
      <c r="C13" s="13" t="inlineStr">
        <is>
          <t>Cost per unit when delivery is late</t>
        </is>
      </c>
    </row>
    <row r="14" ht="26" customHeight="1">
      <c r="A14" s="11" t="inlineStr">
        <is>
          <t>Inventory Holding Cost %</t>
        </is>
      </c>
      <c r="B14" s="12" t="n">
        <v>0.2</v>
      </c>
      <c r="C14" s="13" t="inlineStr">
        <is>
          <t>Annual holding cost as % of unit value</t>
        </is>
      </c>
    </row>
    <row r="15" ht="26" customHeight="1">
      <c r="A15" s="11" t="inlineStr">
        <is>
          <t>Weight Sum Check</t>
        </is>
      </c>
      <c r="B15" s="12">
        <f>B4+B5+B6+B7+B8</f>
        <v/>
      </c>
      <c r="C15" s="13" t="inlineStr">
        <is>
          <t>Should be 100%</t>
        </is>
      </c>
    </row>
  </sheetData>
  <mergeCells count="3">
    <mergeCell ref="A1:C1"/>
    <mergeCell ref="A3:C3"/>
    <mergeCell ref="A10:C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I18"/>
  <sheetViews>
    <sheetView showGridLines="0" zoomScale="110" workbookViewId="0">
      <selection activeCell="A1" sqref="A1"/>
    </sheetView>
  </sheetViews>
  <sheetFormatPr baseColWidth="8" defaultRowHeight="15"/>
  <cols>
    <col width="6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28" customHeight="1">
      <c r="A1" s="16" t="inlineStr">
        <is>
          <t xml:space="preserve">  SUPPLIER DATA — Enter in yellow cells</t>
        </is>
      </c>
      <c r="B1" s="17" t="n"/>
      <c r="C1" s="17" t="n"/>
      <c r="D1" s="17" t="n"/>
      <c r="E1" s="17" t="n"/>
      <c r="F1" s="17" t="n"/>
      <c r="G1" s="17" t="n"/>
      <c r="H1" s="17" t="n"/>
      <c r="I1" s="17" t="n"/>
    </row>
    <row r="3" ht="32" customHeight="1">
      <c r="A3" s="18" t="inlineStr">
        <is>
          <t>#</t>
        </is>
      </c>
      <c r="B3" s="18" t="inlineStr">
        <is>
          <t>Supplier Name</t>
        </is>
      </c>
      <c r="C3" s="18" t="inlineStr">
        <is>
          <t>Unit Price ($)</t>
        </is>
      </c>
      <c r="D3" s="18" t="inlineStr">
        <is>
          <t>Shipping/Unit ($)</t>
        </is>
      </c>
      <c r="E3" s="18" t="inlineStr">
        <is>
          <t>Quality (1-10)</t>
        </is>
      </c>
      <c r="F3" s="18" t="inlineStr">
        <is>
          <t>On-Time %</t>
        </is>
      </c>
      <c r="G3" s="18" t="inlineStr">
        <is>
          <t>Lead Time (days)</t>
        </is>
      </c>
      <c r="H3" s="18" t="inlineStr">
        <is>
          <t>Defect Rate (%)</t>
        </is>
      </c>
      <c r="I3" s="18" t="inlineStr">
        <is>
          <t>Min Order Qty</t>
        </is>
      </c>
    </row>
    <row r="4">
      <c r="A4" s="19" t="n">
        <v>1</v>
      </c>
      <c r="B4" s="20" t="inlineStr">
        <is>
          <t>Alpha Manufacturing</t>
        </is>
      </c>
      <c r="C4" s="21" t="n">
        <v>8.5</v>
      </c>
      <c r="D4" s="21" t="n">
        <v>1.2</v>
      </c>
      <c r="E4" s="22" t="n">
        <v>8</v>
      </c>
      <c r="F4" s="23" t="n">
        <v>0.95</v>
      </c>
      <c r="G4" s="22" t="n">
        <v>14</v>
      </c>
      <c r="H4" s="23" t="n">
        <v>0.02</v>
      </c>
      <c r="I4" s="22" t="n">
        <v>500</v>
      </c>
    </row>
    <row r="5">
      <c r="A5" s="19" t="n">
        <v>2</v>
      </c>
      <c r="B5" s="20" t="inlineStr">
        <is>
          <t>Beta Supplies Co</t>
        </is>
      </c>
      <c r="C5" s="21" t="n">
        <v>7.8</v>
      </c>
      <c r="D5" s="21" t="n">
        <v>1.8</v>
      </c>
      <c r="E5" s="22" t="n">
        <v>6</v>
      </c>
      <c r="F5" s="23" t="n">
        <v>0.88</v>
      </c>
      <c r="G5" s="22" t="n">
        <v>21</v>
      </c>
      <c r="H5" s="23" t="n">
        <v>0.05</v>
      </c>
      <c r="I5" s="22" t="n">
        <v>200</v>
      </c>
    </row>
    <row r="6">
      <c r="A6" s="19" t="n">
        <v>3</v>
      </c>
      <c r="B6" s="20" t="inlineStr">
        <is>
          <t>Gamma Industries</t>
        </is>
      </c>
      <c r="C6" s="21" t="n">
        <v>9.199999999999999</v>
      </c>
      <c r="D6" s="21" t="n">
        <v>0.8</v>
      </c>
      <c r="E6" s="22" t="n">
        <v>9</v>
      </c>
      <c r="F6" s="23" t="n">
        <v>0.97</v>
      </c>
      <c r="G6" s="22" t="n">
        <v>10</v>
      </c>
      <c r="H6" s="23" t="n">
        <v>0.01</v>
      </c>
      <c r="I6" s="22" t="n">
        <v>1000</v>
      </c>
    </row>
    <row r="7">
      <c r="A7" s="19" t="n">
        <v>4</v>
      </c>
      <c r="B7" s="20" t="inlineStr">
        <is>
          <t>Delta Components</t>
        </is>
      </c>
      <c r="C7" s="21" t="n">
        <v>7.5</v>
      </c>
      <c r="D7" s="21" t="n">
        <v>2</v>
      </c>
      <c r="E7" s="22" t="n">
        <v>5</v>
      </c>
      <c r="F7" s="23" t="n">
        <v>0.82</v>
      </c>
      <c r="G7" s="22" t="n">
        <v>28</v>
      </c>
      <c r="H7" s="23" t="n">
        <v>0.08</v>
      </c>
      <c r="I7" s="22" t="n">
        <v>100</v>
      </c>
    </row>
    <row r="8">
      <c r="A8" s="19" t="n">
        <v>5</v>
      </c>
      <c r="B8" s="20" t="inlineStr">
        <is>
          <t>Epsilon Global</t>
        </is>
      </c>
      <c r="C8" s="21" t="n">
        <v>8</v>
      </c>
      <c r="D8" s="21" t="n">
        <v>1.5</v>
      </c>
      <c r="E8" s="22" t="n">
        <v>7</v>
      </c>
      <c r="F8" s="23" t="n">
        <v>0.92</v>
      </c>
      <c r="G8" s="22" t="n">
        <v>18</v>
      </c>
      <c r="H8" s="23" t="n">
        <v>0.03</v>
      </c>
      <c r="I8" s="22" t="n">
        <v>300</v>
      </c>
    </row>
    <row r="9">
      <c r="A9" s="19" t="n">
        <v>6</v>
      </c>
      <c r="B9" s="20" t="n"/>
      <c r="C9" s="21" t="n"/>
      <c r="D9" s="21" t="n"/>
      <c r="E9" s="22" t="n"/>
      <c r="F9" s="23" t="n"/>
      <c r="G9" s="22" t="n"/>
      <c r="H9" s="23" t="n"/>
      <c r="I9" s="22" t="n"/>
    </row>
    <row r="10">
      <c r="A10" s="19" t="n">
        <v>7</v>
      </c>
      <c r="B10" s="20" t="n"/>
      <c r="C10" s="21" t="n"/>
      <c r="D10" s="21" t="n"/>
      <c r="E10" s="22" t="n"/>
      <c r="F10" s="23" t="n"/>
      <c r="G10" s="22" t="n"/>
      <c r="H10" s="23" t="n"/>
      <c r="I10" s="22" t="n"/>
    </row>
    <row r="11">
      <c r="A11" s="19" t="n">
        <v>8</v>
      </c>
      <c r="B11" s="20" t="n"/>
      <c r="C11" s="21" t="n"/>
      <c r="D11" s="21" t="n"/>
      <c r="E11" s="22" t="n"/>
      <c r="F11" s="23" t="n"/>
      <c r="G11" s="22" t="n"/>
      <c r="H11" s="23" t="n"/>
      <c r="I11" s="22" t="n"/>
    </row>
    <row r="12">
      <c r="A12" s="19" t="n">
        <v>9</v>
      </c>
      <c r="B12" s="20" t="n"/>
      <c r="C12" s="21" t="n"/>
      <c r="D12" s="21" t="n"/>
      <c r="E12" s="22" t="n"/>
      <c r="F12" s="23" t="n"/>
      <c r="G12" s="22" t="n"/>
      <c r="H12" s="23" t="n"/>
      <c r="I12" s="22" t="n"/>
    </row>
    <row r="13">
      <c r="A13" s="19" t="n">
        <v>10</v>
      </c>
      <c r="B13" s="20" t="n"/>
      <c r="C13" s="21" t="n"/>
      <c r="D13" s="21" t="n"/>
      <c r="E13" s="22" t="n"/>
      <c r="F13" s="23" t="n"/>
      <c r="G13" s="22" t="n"/>
      <c r="H13" s="23" t="n"/>
      <c r="I13" s="22" t="n"/>
    </row>
    <row r="14">
      <c r="A14" s="19" t="n">
        <v>11</v>
      </c>
      <c r="B14" s="20" t="n"/>
      <c r="C14" s="21" t="n"/>
      <c r="D14" s="21" t="n"/>
      <c r="E14" s="22" t="n"/>
      <c r="F14" s="23" t="n"/>
      <c r="G14" s="22" t="n"/>
      <c r="H14" s="23" t="n"/>
      <c r="I14" s="22" t="n"/>
    </row>
    <row r="15">
      <c r="A15" s="19" t="n">
        <v>12</v>
      </c>
      <c r="B15" s="20" t="n"/>
      <c r="C15" s="21" t="n"/>
      <c r="D15" s="21" t="n"/>
      <c r="E15" s="22" t="n"/>
      <c r="F15" s="23" t="n"/>
      <c r="G15" s="22" t="n"/>
      <c r="H15" s="23" t="n"/>
      <c r="I15" s="22" t="n"/>
    </row>
    <row r="16">
      <c r="A16" s="19" t="n">
        <v>13</v>
      </c>
      <c r="B16" s="20" t="n"/>
      <c r="C16" s="21" t="n"/>
      <c r="D16" s="21" t="n"/>
      <c r="E16" s="22" t="n"/>
      <c r="F16" s="23" t="n"/>
      <c r="G16" s="22" t="n"/>
      <c r="H16" s="23" t="n"/>
      <c r="I16" s="22" t="n"/>
    </row>
    <row r="17">
      <c r="A17" s="19" t="n">
        <v>14</v>
      </c>
      <c r="B17" s="20" t="n"/>
      <c r="C17" s="21" t="n"/>
      <c r="D17" s="21" t="n"/>
      <c r="E17" s="22" t="n"/>
      <c r="F17" s="23" t="n"/>
      <c r="G17" s="22" t="n"/>
      <c r="H17" s="23" t="n"/>
      <c r="I17" s="22" t="n"/>
    </row>
    <row r="18">
      <c r="A18" s="19" t="n">
        <v>15</v>
      </c>
      <c r="B18" s="20" t="n"/>
      <c r="C18" s="21" t="n"/>
      <c r="D18" s="21" t="n"/>
      <c r="E18" s="22" t="n"/>
      <c r="F18" s="23" t="n"/>
      <c r="G18" s="22" t="n"/>
      <c r="H18" s="23" t="n"/>
      <c r="I18" s="22" t="n"/>
    </row>
  </sheetData>
  <mergeCells count="1">
    <mergeCell ref="A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I52"/>
  <sheetViews>
    <sheetView showGridLines="0" zoomScale="110" workbookViewId="0">
      <selection activeCell="A1" sqref="A1"/>
    </sheetView>
  </sheetViews>
  <sheetFormatPr baseColWidth="8" defaultRowHeight="15"/>
  <cols>
    <col width="6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4" t="inlineStr">
        <is>
          <t xml:space="preserve">  CALCULATIONS — All formulas, do NOT edit</t>
        </is>
      </c>
      <c r="B1" s="25" t="n"/>
      <c r="C1" s="25" t="n"/>
      <c r="D1" s="25" t="n"/>
      <c r="E1" s="25" t="n"/>
      <c r="F1" s="25" t="n"/>
      <c r="G1" s="25" t="n"/>
      <c r="H1" s="25" t="n"/>
      <c r="I1" s="25" t="n"/>
    </row>
    <row r="3" ht="28" customHeight="1">
      <c r="A3" s="26" t="inlineStr">
        <is>
          <t xml:space="preserve">  TOTAL COST OF OWNERSHIP</t>
        </is>
      </c>
      <c r="B3" s="27" t="n"/>
      <c r="C3" s="27" t="n"/>
      <c r="D3" s="27" t="n"/>
      <c r="E3" s="27" t="n"/>
      <c r="F3" s="27" t="n"/>
      <c r="G3" s="27" t="n"/>
      <c r="H3" s="27" t="n"/>
      <c r="I3" s="27" t="n"/>
    </row>
    <row r="4" ht="32" customHeight="1">
      <c r="A4" s="18" t="inlineStr">
        <is>
          <t>#</t>
        </is>
      </c>
      <c r="B4" s="18" t="inlineStr">
        <is>
          <t>Supplier</t>
        </is>
      </c>
      <c r="C4" s="18" t="inlineStr">
        <is>
          <t>Base Cost/Unit</t>
        </is>
      </c>
      <c r="D4" s="18" t="inlineStr">
        <is>
          <t>Defect Cost/Unit</t>
        </is>
      </c>
      <c r="E4" s="18" t="inlineStr">
        <is>
          <t>Late Penalty/Unit</t>
        </is>
      </c>
      <c r="F4" s="18" t="inlineStr">
        <is>
          <t>Holding Cost/Unit</t>
        </is>
      </c>
      <c r="G4" s="18" t="inlineStr">
        <is>
          <t>TCO Per Unit</t>
        </is>
      </c>
      <c r="H4" s="18" t="inlineStr">
        <is>
          <t>Annual TCO</t>
        </is>
      </c>
      <c r="I4" s="18" t="inlineStr">
        <is>
          <t>Savings vs Max</t>
        </is>
      </c>
    </row>
    <row r="5">
      <c r="A5" s="28">
        <f>INPUT!A4</f>
        <v/>
      </c>
      <c r="B5" s="29">
        <f>INPUT!B4</f>
        <v/>
      </c>
      <c r="C5" s="30">
        <f>IF(INPUT!C4="","",INPUT!C4+INPUT!D4)</f>
        <v/>
      </c>
      <c r="D5" s="30">
        <f>IF(INPUT!H4="","",INPUT!H4*CONFIG!B12)</f>
        <v/>
      </c>
      <c r="E5" s="30">
        <f>IF(INPUT!F4="","",ROUND((1-INPUT!F4)*CONFIG!B13,2))</f>
        <v/>
      </c>
      <c r="F5" s="30">
        <f>IF(INPUT!G4="","",ROUND(INPUT!G4/365*INPUT!C4*CONFIG!B14,2))</f>
        <v/>
      </c>
      <c r="G5" s="31">
        <f>IF(C5="","",C5+D5+E5+F5)</f>
        <v/>
      </c>
      <c r="H5" s="32">
        <f>IF(G5="","",G5*CONFIG!B11)</f>
        <v/>
      </c>
      <c r="I5" s="33">
        <f>IF(H5="","",MAX(H5:H19)-H5)</f>
        <v/>
      </c>
    </row>
    <row r="6">
      <c r="A6" s="28">
        <f>INPUT!A5</f>
        <v/>
      </c>
      <c r="B6" s="29">
        <f>INPUT!B5</f>
        <v/>
      </c>
      <c r="C6" s="30">
        <f>IF(INPUT!C5="","",INPUT!C5+INPUT!D5)</f>
        <v/>
      </c>
      <c r="D6" s="30">
        <f>IF(INPUT!H5="","",INPUT!H5*CONFIG!B12)</f>
        <v/>
      </c>
      <c r="E6" s="30">
        <f>IF(INPUT!F5="","",ROUND((1-INPUT!F5)*CONFIG!B13,2))</f>
        <v/>
      </c>
      <c r="F6" s="30">
        <f>IF(INPUT!G5="","",ROUND(INPUT!G5/365*INPUT!C5*CONFIG!B14,2))</f>
        <v/>
      </c>
      <c r="G6" s="31">
        <f>IF(C6="","",C6+D6+E6+F6)</f>
        <v/>
      </c>
      <c r="H6" s="32">
        <f>IF(G6="","",G6*CONFIG!B11)</f>
        <v/>
      </c>
      <c r="I6" s="33">
        <f>IF(H6="","",MAX(H5:H19)-H6)</f>
        <v/>
      </c>
    </row>
    <row r="7">
      <c r="A7" s="28">
        <f>INPUT!A6</f>
        <v/>
      </c>
      <c r="B7" s="29">
        <f>INPUT!B6</f>
        <v/>
      </c>
      <c r="C7" s="30">
        <f>IF(INPUT!C6="","",INPUT!C6+INPUT!D6)</f>
        <v/>
      </c>
      <c r="D7" s="30">
        <f>IF(INPUT!H6="","",INPUT!H6*CONFIG!B12)</f>
        <v/>
      </c>
      <c r="E7" s="30">
        <f>IF(INPUT!F6="","",ROUND((1-INPUT!F6)*CONFIG!B13,2))</f>
        <v/>
      </c>
      <c r="F7" s="30">
        <f>IF(INPUT!G6="","",ROUND(INPUT!G6/365*INPUT!C6*CONFIG!B14,2))</f>
        <v/>
      </c>
      <c r="G7" s="31">
        <f>IF(C7="","",C7+D7+E7+F7)</f>
        <v/>
      </c>
      <c r="H7" s="32">
        <f>IF(G7="","",G7*CONFIG!B11)</f>
        <v/>
      </c>
      <c r="I7" s="33">
        <f>IF(H7="","",MAX(H5:H19)-H7)</f>
        <v/>
      </c>
    </row>
    <row r="8">
      <c r="A8" s="28">
        <f>INPUT!A7</f>
        <v/>
      </c>
      <c r="B8" s="29">
        <f>INPUT!B7</f>
        <v/>
      </c>
      <c r="C8" s="30">
        <f>IF(INPUT!C7="","",INPUT!C7+INPUT!D7)</f>
        <v/>
      </c>
      <c r="D8" s="30">
        <f>IF(INPUT!H7="","",INPUT!H7*CONFIG!B12)</f>
        <v/>
      </c>
      <c r="E8" s="30">
        <f>IF(INPUT!F7="","",ROUND((1-INPUT!F7)*CONFIG!B13,2))</f>
        <v/>
      </c>
      <c r="F8" s="30">
        <f>IF(INPUT!G7="","",ROUND(INPUT!G7/365*INPUT!C7*CONFIG!B14,2))</f>
        <v/>
      </c>
      <c r="G8" s="31">
        <f>IF(C8="","",C8+D8+E8+F8)</f>
        <v/>
      </c>
      <c r="H8" s="32">
        <f>IF(G8="","",G8*CONFIG!B11)</f>
        <v/>
      </c>
      <c r="I8" s="33">
        <f>IF(H8="","",MAX(H5:H19)-H8)</f>
        <v/>
      </c>
    </row>
    <row r="9">
      <c r="A9" s="28">
        <f>INPUT!A8</f>
        <v/>
      </c>
      <c r="B9" s="29">
        <f>INPUT!B8</f>
        <v/>
      </c>
      <c r="C9" s="30">
        <f>IF(INPUT!C8="","",INPUT!C8+INPUT!D8)</f>
        <v/>
      </c>
      <c r="D9" s="30">
        <f>IF(INPUT!H8="","",INPUT!H8*CONFIG!B12)</f>
        <v/>
      </c>
      <c r="E9" s="30">
        <f>IF(INPUT!F8="","",ROUND((1-INPUT!F8)*CONFIG!B13,2))</f>
        <v/>
      </c>
      <c r="F9" s="30">
        <f>IF(INPUT!G8="","",ROUND(INPUT!G8/365*INPUT!C8*CONFIG!B14,2))</f>
        <v/>
      </c>
      <c r="G9" s="31">
        <f>IF(C9="","",C9+D9+E9+F9)</f>
        <v/>
      </c>
      <c r="H9" s="32">
        <f>IF(G9="","",G9*CONFIG!B11)</f>
        <v/>
      </c>
      <c r="I9" s="33">
        <f>IF(H9="","",MAX(H5:H19)-H9)</f>
        <v/>
      </c>
    </row>
    <row r="10">
      <c r="A10" s="28">
        <f>INPUT!A9</f>
        <v/>
      </c>
      <c r="B10" s="29">
        <f>INPUT!B9</f>
        <v/>
      </c>
      <c r="C10" s="30">
        <f>IF(INPUT!C9="","",INPUT!C9+INPUT!D9)</f>
        <v/>
      </c>
      <c r="D10" s="30">
        <f>IF(INPUT!H9="","",INPUT!H9*CONFIG!B12)</f>
        <v/>
      </c>
      <c r="E10" s="30">
        <f>IF(INPUT!F9="","",ROUND((1-INPUT!F9)*CONFIG!B13,2))</f>
        <v/>
      </c>
      <c r="F10" s="30">
        <f>IF(INPUT!G9="","",ROUND(INPUT!G9/365*INPUT!C9*CONFIG!B14,2))</f>
        <v/>
      </c>
      <c r="G10" s="31">
        <f>IF(C10="","",C10+D10+E10+F10)</f>
        <v/>
      </c>
      <c r="H10" s="32">
        <f>IF(G10="","",G10*CONFIG!B11)</f>
        <v/>
      </c>
      <c r="I10" s="33">
        <f>IF(H10="","",MAX(H5:H19)-H10)</f>
        <v/>
      </c>
    </row>
    <row r="11">
      <c r="A11" s="28">
        <f>INPUT!A10</f>
        <v/>
      </c>
      <c r="B11" s="29">
        <f>INPUT!B10</f>
        <v/>
      </c>
      <c r="C11" s="30">
        <f>IF(INPUT!C10="","",INPUT!C10+INPUT!D10)</f>
        <v/>
      </c>
      <c r="D11" s="30">
        <f>IF(INPUT!H10="","",INPUT!H10*CONFIG!B12)</f>
        <v/>
      </c>
      <c r="E11" s="30">
        <f>IF(INPUT!F10="","",ROUND((1-INPUT!F10)*CONFIG!B13,2))</f>
        <v/>
      </c>
      <c r="F11" s="30">
        <f>IF(INPUT!G10="","",ROUND(INPUT!G10/365*INPUT!C10*CONFIG!B14,2))</f>
        <v/>
      </c>
      <c r="G11" s="31">
        <f>IF(C11="","",C11+D11+E11+F11)</f>
        <v/>
      </c>
      <c r="H11" s="32">
        <f>IF(G11="","",G11*CONFIG!B11)</f>
        <v/>
      </c>
      <c r="I11" s="33">
        <f>IF(H11="","",MAX(H5:H19)-H11)</f>
        <v/>
      </c>
    </row>
    <row r="12">
      <c r="A12" s="28">
        <f>INPUT!A11</f>
        <v/>
      </c>
      <c r="B12" s="29">
        <f>INPUT!B11</f>
        <v/>
      </c>
      <c r="C12" s="30">
        <f>IF(INPUT!C11="","",INPUT!C11+INPUT!D11)</f>
        <v/>
      </c>
      <c r="D12" s="30">
        <f>IF(INPUT!H11="","",INPUT!H11*CONFIG!B12)</f>
        <v/>
      </c>
      <c r="E12" s="30">
        <f>IF(INPUT!F11="","",ROUND((1-INPUT!F11)*CONFIG!B13,2))</f>
        <v/>
      </c>
      <c r="F12" s="30">
        <f>IF(INPUT!G11="","",ROUND(INPUT!G11/365*INPUT!C11*CONFIG!B14,2))</f>
        <v/>
      </c>
      <c r="G12" s="31">
        <f>IF(C12="","",C12+D12+E12+F12)</f>
        <v/>
      </c>
      <c r="H12" s="32">
        <f>IF(G12="","",G12*CONFIG!B11)</f>
        <v/>
      </c>
      <c r="I12" s="33">
        <f>IF(H12="","",MAX(H5:H19)-H12)</f>
        <v/>
      </c>
    </row>
    <row r="13">
      <c r="A13" s="28">
        <f>INPUT!A12</f>
        <v/>
      </c>
      <c r="B13" s="29">
        <f>INPUT!B12</f>
        <v/>
      </c>
      <c r="C13" s="30">
        <f>IF(INPUT!C12="","",INPUT!C12+INPUT!D12)</f>
        <v/>
      </c>
      <c r="D13" s="30">
        <f>IF(INPUT!H12="","",INPUT!H12*CONFIG!B12)</f>
        <v/>
      </c>
      <c r="E13" s="30">
        <f>IF(INPUT!F12="","",ROUND((1-INPUT!F12)*CONFIG!B13,2))</f>
        <v/>
      </c>
      <c r="F13" s="30">
        <f>IF(INPUT!G12="","",ROUND(INPUT!G12/365*INPUT!C12*CONFIG!B14,2))</f>
        <v/>
      </c>
      <c r="G13" s="31">
        <f>IF(C13="","",C13+D13+E13+F13)</f>
        <v/>
      </c>
      <c r="H13" s="32">
        <f>IF(G13="","",G13*CONFIG!B11)</f>
        <v/>
      </c>
      <c r="I13" s="33">
        <f>IF(H13="","",MAX(H5:H19)-H13)</f>
        <v/>
      </c>
    </row>
    <row r="14">
      <c r="A14" s="28">
        <f>INPUT!A13</f>
        <v/>
      </c>
      <c r="B14" s="29">
        <f>INPUT!B13</f>
        <v/>
      </c>
      <c r="C14" s="30">
        <f>IF(INPUT!C13="","",INPUT!C13+INPUT!D13)</f>
        <v/>
      </c>
      <c r="D14" s="30">
        <f>IF(INPUT!H13="","",INPUT!H13*CONFIG!B12)</f>
        <v/>
      </c>
      <c r="E14" s="30">
        <f>IF(INPUT!F13="","",ROUND((1-INPUT!F13)*CONFIG!B13,2))</f>
        <v/>
      </c>
      <c r="F14" s="30">
        <f>IF(INPUT!G13="","",ROUND(INPUT!G13/365*INPUT!C13*CONFIG!B14,2))</f>
        <v/>
      </c>
      <c r="G14" s="31">
        <f>IF(C14="","",C14+D14+E14+F14)</f>
        <v/>
      </c>
      <c r="H14" s="32">
        <f>IF(G14="","",G14*CONFIG!B11)</f>
        <v/>
      </c>
      <c r="I14" s="33">
        <f>IF(H14="","",MAX(H5:H19)-H14)</f>
        <v/>
      </c>
    </row>
    <row r="15">
      <c r="A15" s="28">
        <f>INPUT!A14</f>
        <v/>
      </c>
      <c r="B15" s="29">
        <f>INPUT!B14</f>
        <v/>
      </c>
      <c r="C15" s="30">
        <f>IF(INPUT!C14="","",INPUT!C14+INPUT!D14)</f>
        <v/>
      </c>
      <c r="D15" s="30">
        <f>IF(INPUT!H14="","",INPUT!H14*CONFIG!B12)</f>
        <v/>
      </c>
      <c r="E15" s="30">
        <f>IF(INPUT!F14="","",ROUND((1-INPUT!F14)*CONFIG!B13,2))</f>
        <v/>
      </c>
      <c r="F15" s="30">
        <f>IF(INPUT!G14="","",ROUND(INPUT!G14/365*INPUT!C14*CONFIG!B14,2))</f>
        <v/>
      </c>
      <c r="G15" s="31">
        <f>IF(C15="","",C15+D15+E15+F15)</f>
        <v/>
      </c>
      <c r="H15" s="32">
        <f>IF(G15="","",G15*CONFIG!B11)</f>
        <v/>
      </c>
      <c r="I15" s="33">
        <f>IF(H15="","",MAX(H5:H19)-H15)</f>
        <v/>
      </c>
    </row>
    <row r="16">
      <c r="A16" s="28">
        <f>INPUT!A15</f>
        <v/>
      </c>
      <c r="B16" s="29">
        <f>INPUT!B15</f>
        <v/>
      </c>
      <c r="C16" s="30">
        <f>IF(INPUT!C15="","",INPUT!C15+INPUT!D15)</f>
        <v/>
      </c>
      <c r="D16" s="30">
        <f>IF(INPUT!H15="","",INPUT!H15*CONFIG!B12)</f>
        <v/>
      </c>
      <c r="E16" s="30">
        <f>IF(INPUT!F15="","",ROUND((1-INPUT!F15)*CONFIG!B13,2))</f>
        <v/>
      </c>
      <c r="F16" s="30">
        <f>IF(INPUT!G15="","",ROUND(INPUT!G15/365*INPUT!C15*CONFIG!B14,2))</f>
        <v/>
      </c>
      <c r="G16" s="31">
        <f>IF(C16="","",C16+D16+E16+F16)</f>
        <v/>
      </c>
      <c r="H16" s="32">
        <f>IF(G16="","",G16*CONFIG!B11)</f>
        <v/>
      </c>
      <c r="I16" s="33">
        <f>IF(H16="","",MAX(H5:H19)-H16)</f>
        <v/>
      </c>
    </row>
    <row r="17">
      <c r="A17" s="28">
        <f>INPUT!A16</f>
        <v/>
      </c>
      <c r="B17" s="29">
        <f>INPUT!B16</f>
        <v/>
      </c>
      <c r="C17" s="30">
        <f>IF(INPUT!C16="","",INPUT!C16+INPUT!D16)</f>
        <v/>
      </c>
      <c r="D17" s="30">
        <f>IF(INPUT!H16="","",INPUT!H16*CONFIG!B12)</f>
        <v/>
      </c>
      <c r="E17" s="30">
        <f>IF(INPUT!F16="","",ROUND((1-INPUT!F16)*CONFIG!B13,2))</f>
        <v/>
      </c>
      <c r="F17" s="30">
        <f>IF(INPUT!G16="","",ROUND(INPUT!G16/365*INPUT!C16*CONFIG!B14,2))</f>
        <v/>
      </c>
      <c r="G17" s="31">
        <f>IF(C17="","",C17+D17+E17+F17)</f>
        <v/>
      </c>
      <c r="H17" s="32">
        <f>IF(G17="","",G17*CONFIG!B11)</f>
        <v/>
      </c>
      <c r="I17" s="33">
        <f>IF(H17="","",MAX(H5:H19)-H17)</f>
        <v/>
      </c>
    </row>
    <row r="18">
      <c r="A18" s="28">
        <f>INPUT!A17</f>
        <v/>
      </c>
      <c r="B18" s="29">
        <f>INPUT!B17</f>
        <v/>
      </c>
      <c r="C18" s="30">
        <f>IF(INPUT!C17="","",INPUT!C17+INPUT!D17)</f>
        <v/>
      </c>
      <c r="D18" s="30">
        <f>IF(INPUT!H17="","",INPUT!H17*CONFIG!B12)</f>
        <v/>
      </c>
      <c r="E18" s="30">
        <f>IF(INPUT!F17="","",ROUND((1-INPUT!F17)*CONFIG!B13,2))</f>
        <v/>
      </c>
      <c r="F18" s="30">
        <f>IF(INPUT!G17="","",ROUND(INPUT!G17/365*INPUT!C17*CONFIG!B14,2))</f>
        <v/>
      </c>
      <c r="G18" s="31">
        <f>IF(C18="","",C18+D18+E18+F18)</f>
        <v/>
      </c>
      <c r="H18" s="32">
        <f>IF(G18="","",G18*CONFIG!B11)</f>
        <v/>
      </c>
      <c r="I18" s="33">
        <f>IF(H18="","",MAX(H5:H19)-H18)</f>
        <v/>
      </c>
    </row>
    <row r="19">
      <c r="A19" s="28">
        <f>INPUT!A18</f>
        <v/>
      </c>
      <c r="B19" s="29">
        <f>INPUT!B18</f>
        <v/>
      </c>
      <c r="C19" s="30">
        <f>IF(INPUT!C18="","",INPUT!C18+INPUT!D18)</f>
        <v/>
      </c>
      <c r="D19" s="30">
        <f>IF(INPUT!H18="","",INPUT!H18*CONFIG!B12)</f>
        <v/>
      </c>
      <c r="E19" s="30">
        <f>IF(INPUT!F18="","",ROUND((1-INPUT!F18)*CONFIG!B13,2))</f>
        <v/>
      </c>
      <c r="F19" s="30">
        <f>IF(INPUT!G18="","",ROUND(INPUT!G18/365*INPUT!C18*CONFIG!B14,2))</f>
        <v/>
      </c>
      <c r="G19" s="31">
        <f>IF(C19="","",C19+D19+E19+F19)</f>
        <v/>
      </c>
      <c r="H19" s="32">
        <f>IF(G19="","",G19*CONFIG!B11)</f>
        <v/>
      </c>
      <c r="I19" s="33">
        <f>IF(H19="","",MAX(H5:H19)-H19)</f>
        <v/>
      </c>
    </row>
    <row r="21" ht="28" customHeight="1">
      <c r="A21" s="26" t="inlineStr">
        <is>
          <t xml:space="preserve">  WEIGHTED SCORING</t>
        </is>
      </c>
      <c r="B21" s="27" t="n"/>
      <c r="C21" s="27" t="n"/>
      <c r="D21" s="27" t="n"/>
      <c r="E21" s="27" t="n"/>
      <c r="F21" s="27" t="n"/>
      <c r="G21" s="27" t="n"/>
      <c r="H21" s="27" t="n"/>
      <c r="I21" s="27" t="n"/>
    </row>
    <row r="22" ht="32" customHeight="1">
      <c r="A22" s="18" t="inlineStr">
        <is>
          <t>#</t>
        </is>
      </c>
      <c r="B22" s="18" t="inlineStr">
        <is>
          <t>Supplier</t>
        </is>
      </c>
      <c r="C22" s="18" t="inlineStr">
        <is>
          <t>Price Score</t>
        </is>
      </c>
      <c r="D22" s="18" t="inlineStr">
        <is>
          <t>Quality Score</t>
        </is>
      </c>
      <c r="E22" s="18" t="inlineStr">
        <is>
          <t>Delivery Score</t>
        </is>
      </c>
      <c r="F22" s="18" t="inlineStr">
        <is>
          <t>Lead Time Score</t>
        </is>
      </c>
      <c r="G22" s="18" t="inlineStr">
        <is>
          <t>Defect Score</t>
        </is>
      </c>
      <c r="H22" s="18" t="inlineStr">
        <is>
          <t>Weighted Total</t>
        </is>
      </c>
      <c r="I22" s="18" t="inlineStr">
        <is>
          <t>Rank</t>
        </is>
      </c>
    </row>
    <row r="23">
      <c r="A23" s="28">
        <f>A5</f>
        <v/>
      </c>
      <c r="B23" s="29">
        <f>B5</f>
        <v/>
      </c>
      <c r="C23" s="34">
        <f>IF(G5="","",IFERROR(ROUND((1-((G5-MIN(G5:G19))/(MAX(G5:G19)-MIN(G5:G19))))*100,1),100))</f>
        <v/>
      </c>
      <c r="D23" s="34">
        <f>IF(INPUT!E4="","",INPUT!E4*10)</f>
        <v/>
      </c>
      <c r="E23" s="34">
        <f>IF(INPUT!F4="","",INPUT!F4*100)</f>
        <v/>
      </c>
      <c r="F23" s="34">
        <f>IF(INPUT!G4="","",IFERROR(ROUND((1-((INPUT!G4-MIN(INPUT!G4:G18))/(MAX(INPUT!G4:G18)-MIN(INPUT!G4:G18))))*100,1),100))</f>
        <v/>
      </c>
      <c r="G23" s="34">
        <f>IF(INPUT!H4="","",IFERROR(ROUND((1-((INPUT!H4-MIN(INPUT!H4:H18))/(MAX(INPUT!H4:H18)-MIN(INPUT!H4:H18))))*100,1),100))</f>
        <v/>
      </c>
      <c r="H23" s="35">
        <f>IF(C23="","",ROUND(C23*CONFIG!B4+D23*CONFIG!B5+E23*CONFIG!B6+F23*CONFIG!B7+G23*CONFIG!B8,1))</f>
        <v/>
      </c>
      <c r="I23" s="36">
        <f>IF(H23="","",IFERROR(RANK(H23,H23:H37,0),""))</f>
        <v/>
      </c>
    </row>
    <row r="24">
      <c r="A24" s="28">
        <f>A6</f>
        <v/>
      </c>
      <c r="B24" s="29">
        <f>B6</f>
        <v/>
      </c>
      <c r="C24" s="34">
        <f>IF(G6="","",IFERROR(ROUND((1-((G6-MIN(G5:G19))/(MAX(G5:G19)-MIN(G5:G19))))*100,1),100))</f>
        <v/>
      </c>
      <c r="D24" s="34">
        <f>IF(INPUT!E5="","",INPUT!E5*10)</f>
        <v/>
      </c>
      <c r="E24" s="34">
        <f>IF(INPUT!F5="","",INPUT!F5*100)</f>
        <v/>
      </c>
      <c r="F24" s="34">
        <f>IF(INPUT!G5="","",IFERROR(ROUND((1-((INPUT!G5-MIN(INPUT!G4:G18))/(MAX(INPUT!G4:G18)-MIN(INPUT!G4:G18))))*100,1),100))</f>
        <v/>
      </c>
      <c r="G24" s="34">
        <f>IF(INPUT!H5="","",IFERROR(ROUND((1-((INPUT!H5-MIN(INPUT!H4:H18))/(MAX(INPUT!H4:H18)-MIN(INPUT!H4:H18))))*100,1),100))</f>
        <v/>
      </c>
      <c r="H24" s="35">
        <f>IF(C24="","",ROUND(C24*CONFIG!B4+D24*CONFIG!B5+E24*CONFIG!B6+F24*CONFIG!B7+G24*CONFIG!B8,1))</f>
        <v/>
      </c>
      <c r="I24" s="36">
        <f>IF(H24="","",IFERROR(RANK(H24,H23:H37,0),""))</f>
        <v/>
      </c>
    </row>
    <row r="25">
      <c r="A25" s="28">
        <f>A7</f>
        <v/>
      </c>
      <c r="B25" s="29">
        <f>B7</f>
        <v/>
      </c>
      <c r="C25" s="34">
        <f>IF(G7="","",IFERROR(ROUND((1-((G7-MIN(G5:G19))/(MAX(G5:G19)-MIN(G5:G19))))*100,1),100))</f>
        <v/>
      </c>
      <c r="D25" s="34">
        <f>IF(INPUT!E6="","",INPUT!E6*10)</f>
        <v/>
      </c>
      <c r="E25" s="34">
        <f>IF(INPUT!F6="","",INPUT!F6*100)</f>
        <v/>
      </c>
      <c r="F25" s="34">
        <f>IF(INPUT!G6="","",IFERROR(ROUND((1-((INPUT!G6-MIN(INPUT!G4:G18))/(MAX(INPUT!G4:G18)-MIN(INPUT!G4:G18))))*100,1),100))</f>
        <v/>
      </c>
      <c r="G25" s="34">
        <f>IF(INPUT!H6="","",IFERROR(ROUND((1-((INPUT!H6-MIN(INPUT!H4:H18))/(MAX(INPUT!H4:H18)-MIN(INPUT!H4:H18))))*100,1),100))</f>
        <v/>
      </c>
      <c r="H25" s="35">
        <f>IF(C25="","",ROUND(C25*CONFIG!B4+D25*CONFIG!B5+E25*CONFIG!B6+F25*CONFIG!B7+G25*CONFIG!B8,1))</f>
        <v/>
      </c>
      <c r="I25" s="36">
        <f>IF(H25="","",IFERROR(RANK(H25,H23:H37,0),""))</f>
        <v/>
      </c>
    </row>
    <row r="26">
      <c r="A26" s="28">
        <f>A8</f>
        <v/>
      </c>
      <c r="B26" s="29">
        <f>B8</f>
        <v/>
      </c>
      <c r="C26" s="34">
        <f>IF(G8="","",IFERROR(ROUND((1-((G8-MIN(G5:G19))/(MAX(G5:G19)-MIN(G5:G19))))*100,1),100))</f>
        <v/>
      </c>
      <c r="D26" s="34">
        <f>IF(INPUT!E7="","",INPUT!E7*10)</f>
        <v/>
      </c>
      <c r="E26" s="34">
        <f>IF(INPUT!F7="","",INPUT!F7*100)</f>
        <v/>
      </c>
      <c r="F26" s="34">
        <f>IF(INPUT!G7="","",IFERROR(ROUND((1-((INPUT!G7-MIN(INPUT!G4:G18))/(MAX(INPUT!G4:G18)-MIN(INPUT!G4:G18))))*100,1),100))</f>
        <v/>
      </c>
      <c r="G26" s="34">
        <f>IF(INPUT!H7="","",IFERROR(ROUND((1-((INPUT!H7-MIN(INPUT!H4:H18))/(MAX(INPUT!H4:H18)-MIN(INPUT!H4:H18))))*100,1),100))</f>
        <v/>
      </c>
      <c r="H26" s="35">
        <f>IF(C26="","",ROUND(C26*CONFIG!B4+D26*CONFIG!B5+E26*CONFIG!B6+F26*CONFIG!B7+G26*CONFIG!B8,1))</f>
        <v/>
      </c>
      <c r="I26" s="36">
        <f>IF(H26="","",IFERROR(RANK(H26,H23:H37,0),""))</f>
        <v/>
      </c>
    </row>
    <row r="27">
      <c r="A27" s="28">
        <f>A9</f>
        <v/>
      </c>
      <c r="B27" s="29">
        <f>B9</f>
        <v/>
      </c>
      <c r="C27" s="34">
        <f>IF(G9="","",IFERROR(ROUND((1-((G9-MIN(G5:G19))/(MAX(G5:G19)-MIN(G5:G19))))*100,1),100))</f>
        <v/>
      </c>
      <c r="D27" s="34">
        <f>IF(INPUT!E8="","",INPUT!E8*10)</f>
        <v/>
      </c>
      <c r="E27" s="34">
        <f>IF(INPUT!F8="","",INPUT!F8*100)</f>
        <v/>
      </c>
      <c r="F27" s="34">
        <f>IF(INPUT!G8="","",IFERROR(ROUND((1-((INPUT!G8-MIN(INPUT!G4:G18))/(MAX(INPUT!G4:G18)-MIN(INPUT!G4:G18))))*100,1),100))</f>
        <v/>
      </c>
      <c r="G27" s="34">
        <f>IF(INPUT!H8="","",IFERROR(ROUND((1-((INPUT!H8-MIN(INPUT!H4:H18))/(MAX(INPUT!H4:H18)-MIN(INPUT!H4:H18))))*100,1),100))</f>
        <v/>
      </c>
      <c r="H27" s="35">
        <f>IF(C27="","",ROUND(C27*CONFIG!B4+D27*CONFIG!B5+E27*CONFIG!B6+F27*CONFIG!B7+G27*CONFIG!B8,1))</f>
        <v/>
      </c>
      <c r="I27" s="36">
        <f>IF(H27="","",IFERROR(RANK(H27,H23:H37,0),""))</f>
        <v/>
      </c>
    </row>
    <row r="28">
      <c r="A28" s="28">
        <f>A10</f>
        <v/>
      </c>
      <c r="B28" s="29">
        <f>B10</f>
        <v/>
      </c>
      <c r="C28" s="34">
        <f>IF(G10="","",IFERROR(ROUND((1-((G10-MIN(G5:G19))/(MAX(G5:G19)-MIN(G5:G19))))*100,1),100))</f>
        <v/>
      </c>
      <c r="D28" s="34">
        <f>IF(INPUT!E9="","",INPUT!E9*10)</f>
        <v/>
      </c>
      <c r="E28" s="34">
        <f>IF(INPUT!F9="","",INPUT!F9*100)</f>
        <v/>
      </c>
      <c r="F28" s="34">
        <f>IF(INPUT!G9="","",IFERROR(ROUND((1-((INPUT!G9-MIN(INPUT!G4:G18))/(MAX(INPUT!G4:G18)-MIN(INPUT!G4:G18))))*100,1),100))</f>
        <v/>
      </c>
      <c r="G28" s="34">
        <f>IF(INPUT!H9="","",IFERROR(ROUND((1-((INPUT!H9-MIN(INPUT!H4:H18))/(MAX(INPUT!H4:H18)-MIN(INPUT!H4:H18))))*100,1),100))</f>
        <v/>
      </c>
      <c r="H28" s="35">
        <f>IF(C28="","",ROUND(C28*CONFIG!B4+D28*CONFIG!B5+E28*CONFIG!B6+F28*CONFIG!B7+G28*CONFIG!B8,1))</f>
        <v/>
      </c>
      <c r="I28" s="36">
        <f>IF(H28="","",IFERROR(RANK(H28,H23:H37,0),""))</f>
        <v/>
      </c>
    </row>
    <row r="29">
      <c r="A29" s="28">
        <f>A11</f>
        <v/>
      </c>
      <c r="B29" s="29">
        <f>B11</f>
        <v/>
      </c>
      <c r="C29" s="34">
        <f>IF(G11="","",IFERROR(ROUND((1-((G11-MIN(G5:G19))/(MAX(G5:G19)-MIN(G5:G19))))*100,1),100))</f>
        <v/>
      </c>
      <c r="D29" s="34">
        <f>IF(INPUT!E10="","",INPUT!E10*10)</f>
        <v/>
      </c>
      <c r="E29" s="34">
        <f>IF(INPUT!F10="","",INPUT!F10*100)</f>
        <v/>
      </c>
      <c r="F29" s="34">
        <f>IF(INPUT!G10="","",IFERROR(ROUND((1-((INPUT!G10-MIN(INPUT!G4:G18))/(MAX(INPUT!G4:G18)-MIN(INPUT!G4:G18))))*100,1),100))</f>
        <v/>
      </c>
      <c r="G29" s="34">
        <f>IF(INPUT!H10="","",IFERROR(ROUND((1-((INPUT!H10-MIN(INPUT!H4:H18))/(MAX(INPUT!H4:H18)-MIN(INPUT!H4:H18))))*100,1),100))</f>
        <v/>
      </c>
      <c r="H29" s="35">
        <f>IF(C29="","",ROUND(C29*CONFIG!B4+D29*CONFIG!B5+E29*CONFIG!B6+F29*CONFIG!B7+G29*CONFIG!B8,1))</f>
        <v/>
      </c>
      <c r="I29" s="36">
        <f>IF(H29="","",IFERROR(RANK(H29,H23:H37,0),""))</f>
        <v/>
      </c>
    </row>
    <row r="30">
      <c r="A30" s="28">
        <f>A12</f>
        <v/>
      </c>
      <c r="B30" s="29">
        <f>B12</f>
        <v/>
      </c>
      <c r="C30" s="34">
        <f>IF(G12="","",IFERROR(ROUND((1-((G12-MIN(G5:G19))/(MAX(G5:G19)-MIN(G5:G19))))*100,1),100))</f>
        <v/>
      </c>
      <c r="D30" s="34">
        <f>IF(INPUT!E11="","",INPUT!E11*10)</f>
        <v/>
      </c>
      <c r="E30" s="34">
        <f>IF(INPUT!F11="","",INPUT!F11*100)</f>
        <v/>
      </c>
      <c r="F30" s="34">
        <f>IF(INPUT!G11="","",IFERROR(ROUND((1-((INPUT!G11-MIN(INPUT!G4:G18))/(MAX(INPUT!G4:G18)-MIN(INPUT!G4:G18))))*100,1),100))</f>
        <v/>
      </c>
      <c r="G30" s="34">
        <f>IF(INPUT!H11="","",IFERROR(ROUND((1-((INPUT!H11-MIN(INPUT!H4:H18))/(MAX(INPUT!H4:H18)-MIN(INPUT!H4:H18))))*100,1),100))</f>
        <v/>
      </c>
      <c r="H30" s="35">
        <f>IF(C30="","",ROUND(C30*CONFIG!B4+D30*CONFIG!B5+E30*CONFIG!B6+F30*CONFIG!B7+G30*CONFIG!B8,1))</f>
        <v/>
      </c>
      <c r="I30" s="36">
        <f>IF(H30="","",IFERROR(RANK(H30,H23:H37,0),""))</f>
        <v/>
      </c>
    </row>
    <row r="31">
      <c r="A31" s="28">
        <f>A13</f>
        <v/>
      </c>
      <c r="B31" s="29">
        <f>B13</f>
        <v/>
      </c>
      <c r="C31" s="34">
        <f>IF(G13="","",IFERROR(ROUND((1-((G13-MIN(G5:G19))/(MAX(G5:G19)-MIN(G5:G19))))*100,1),100))</f>
        <v/>
      </c>
      <c r="D31" s="34">
        <f>IF(INPUT!E12="","",INPUT!E12*10)</f>
        <v/>
      </c>
      <c r="E31" s="34">
        <f>IF(INPUT!F12="","",INPUT!F12*100)</f>
        <v/>
      </c>
      <c r="F31" s="34">
        <f>IF(INPUT!G12="","",IFERROR(ROUND((1-((INPUT!G12-MIN(INPUT!G4:G18))/(MAX(INPUT!G4:G18)-MIN(INPUT!G4:G18))))*100,1),100))</f>
        <v/>
      </c>
      <c r="G31" s="34">
        <f>IF(INPUT!H12="","",IFERROR(ROUND((1-((INPUT!H12-MIN(INPUT!H4:H18))/(MAX(INPUT!H4:H18)-MIN(INPUT!H4:H18))))*100,1),100))</f>
        <v/>
      </c>
      <c r="H31" s="35">
        <f>IF(C31="","",ROUND(C31*CONFIG!B4+D31*CONFIG!B5+E31*CONFIG!B6+F31*CONFIG!B7+G31*CONFIG!B8,1))</f>
        <v/>
      </c>
      <c r="I31" s="36">
        <f>IF(H31="","",IFERROR(RANK(H31,H23:H37,0),""))</f>
        <v/>
      </c>
    </row>
    <row r="32">
      <c r="A32" s="28">
        <f>A14</f>
        <v/>
      </c>
      <c r="B32" s="29">
        <f>B14</f>
        <v/>
      </c>
      <c r="C32" s="34">
        <f>IF(G14="","",IFERROR(ROUND((1-((G14-MIN(G5:G19))/(MAX(G5:G19)-MIN(G5:G19))))*100,1),100))</f>
        <v/>
      </c>
      <c r="D32" s="34">
        <f>IF(INPUT!E13="","",INPUT!E13*10)</f>
        <v/>
      </c>
      <c r="E32" s="34">
        <f>IF(INPUT!F13="","",INPUT!F13*100)</f>
        <v/>
      </c>
      <c r="F32" s="34">
        <f>IF(INPUT!G13="","",IFERROR(ROUND((1-((INPUT!G13-MIN(INPUT!G4:G18))/(MAX(INPUT!G4:G18)-MIN(INPUT!G4:G18))))*100,1),100))</f>
        <v/>
      </c>
      <c r="G32" s="34">
        <f>IF(INPUT!H13="","",IFERROR(ROUND((1-((INPUT!H13-MIN(INPUT!H4:H18))/(MAX(INPUT!H4:H18)-MIN(INPUT!H4:H18))))*100,1),100))</f>
        <v/>
      </c>
      <c r="H32" s="35">
        <f>IF(C32="","",ROUND(C32*CONFIG!B4+D32*CONFIG!B5+E32*CONFIG!B6+F32*CONFIG!B7+G32*CONFIG!B8,1))</f>
        <v/>
      </c>
      <c r="I32" s="36">
        <f>IF(H32="","",IFERROR(RANK(H32,H23:H37,0),""))</f>
        <v/>
      </c>
    </row>
    <row r="33">
      <c r="A33" s="28">
        <f>A15</f>
        <v/>
      </c>
      <c r="B33" s="29">
        <f>B15</f>
        <v/>
      </c>
      <c r="C33" s="34">
        <f>IF(G15="","",IFERROR(ROUND((1-((G15-MIN(G5:G19))/(MAX(G5:G19)-MIN(G5:G19))))*100,1),100))</f>
        <v/>
      </c>
      <c r="D33" s="34">
        <f>IF(INPUT!E14="","",INPUT!E14*10)</f>
        <v/>
      </c>
      <c r="E33" s="34">
        <f>IF(INPUT!F14="","",INPUT!F14*100)</f>
        <v/>
      </c>
      <c r="F33" s="34">
        <f>IF(INPUT!G14="","",IFERROR(ROUND((1-((INPUT!G14-MIN(INPUT!G4:G18))/(MAX(INPUT!G4:G18)-MIN(INPUT!G4:G18))))*100,1),100))</f>
        <v/>
      </c>
      <c r="G33" s="34">
        <f>IF(INPUT!H14="","",IFERROR(ROUND((1-((INPUT!H14-MIN(INPUT!H4:H18))/(MAX(INPUT!H4:H18)-MIN(INPUT!H4:H18))))*100,1),100))</f>
        <v/>
      </c>
      <c r="H33" s="35">
        <f>IF(C33="","",ROUND(C33*CONFIG!B4+D33*CONFIG!B5+E33*CONFIG!B6+F33*CONFIG!B7+G33*CONFIG!B8,1))</f>
        <v/>
      </c>
      <c r="I33" s="36">
        <f>IF(H33="","",IFERROR(RANK(H33,H23:H37,0),""))</f>
        <v/>
      </c>
    </row>
    <row r="34">
      <c r="A34" s="28">
        <f>A16</f>
        <v/>
      </c>
      <c r="B34" s="29">
        <f>B16</f>
        <v/>
      </c>
      <c r="C34" s="34">
        <f>IF(G16="","",IFERROR(ROUND((1-((G16-MIN(G5:G19))/(MAX(G5:G19)-MIN(G5:G19))))*100,1),100))</f>
        <v/>
      </c>
      <c r="D34" s="34">
        <f>IF(INPUT!E15="","",INPUT!E15*10)</f>
        <v/>
      </c>
      <c r="E34" s="34">
        <f>IF(INPUT!F15="","",INPUT!F15*100)</f>
        <v/>
      </c>
      <c r="F34" s="34">
        <f>IF(INPUT!G15="","",IFERROR(ROUND((1-((INPUT!G15-MIN(INPUT!G4:G18))/(MAX(INPUT!G4:G18)-MIN(INPUT!G4:G18))))*100,1),100))</f>
        <v/>
      </c>
      <c r="G34" s="34">
        <f>IF(INPUT!H15="","",IFERROR(ROUND((1-((INPUT!H15-MIN(INPUT!H4:H18))/(MAX(INPUT!H4:H18)-MIN(INPUT!H4:H18))))*100,1),100))</f>
        <v/>
      </c>
      <c r="H34" s="35">
        <f>IF(C34="","",ROUND(C34*CONFIG!B4+D34*CONFIG!B5+E34*CONFIG!B6+F34*CONFIG!B7+G34*CONFIG!B8,1))</f>
        <v/>
      </c>
      <c r="I34" s="36">
        <f>IF(H34="","",IFERROR(RANK(H34,H23:H37,0),""))</f>
        <v/>
      </c>
    </row>
    <row r="35">
      <c r="A35" s="28">
        <f>A17</f>
        <v/>
      </c>
      <c r="B35" s="29">
        <f>B17</f>
        <v/>
      </c>
      <c r="C35" s="34">
        <f>IF(G17="","",IFERROR(ROUND((1-((G17-MIN(G5:G19))/(MAX(G5:G19)-MIN(G5:G19))))*100,1),100))</f>
        <v/>
      </c>
      <c r="D35" s="34">
        <f>IF(INPUT!E16="","",INPUT!E16*10)</f>
        <v/>
      </c>
      <c r="E35" s="34">
        <f>IF(INPUT!F16="","",INPUT!F16*100)</f>
        <v/>
      </c>
      <c r="F35" s="34">
        <f>IF(INPUT!G16="","",IFERROR(ROUND((1-((INPUT!G16-MIN(INPUT!G4:G18))/(MAX(INPUT!G4:G18)-MIN(INPUT!G4:G18))))*100,1),100))</f>
        <v/>
      </c>
      <c r="G35" s="34">
        <f>IF(INPUT!H16="","",IFERROR(ROUND((1-((INPUT!H16-MIN(INPUT!H4:H18))/(MAX(INPUT!H4:H18)-MIN(INPUT!H4:H18))))*100,1),100))</f>
        <v/>
      </c>
      <c r="H35" s="35">
        <f>IF(C35="","",ROUND(C35*CONFIG!B4+D35*CONFIG!B5+E35*CONFIG!B6+F35*CONFIG!B7+G35*CONFIG!B8,1))</f>
        <v/>
      </c>
      <c r="I35" s="36">
        <f>IF(H35="","",IFERROR(RANK(H35,H23:H37,0),""))</f>
        <v/>
      </c>
    </row>
    <row r="36">
      <c r="A36" s="28">
        <f>A18</f>
        <v/>
      </c>
      <c r="B36" s="29">
        <f>B18</f>
        <v/>
      </c>
      <c r="C36" s="34">
        <f>IF(G18="","",IFERROR(ROUND((1-((G18-MIN(G5:G19))/(MAX(G5:G19)-MIN(G5:G19))))*100,1),100))</f>
        <v/>
      </c>
      <c r="D36" s="34">
        <f>IF(INPUT!E17="","",INPUT!E17*10)</f>
        <v/>
      </c>
      <c r="E36" s="34">
        <f>IF(INPUT!F17="","",INPUT!F17*100)</f>
        <v/>
      </c>
      <c r="F36" s="34">
        <f>IF(INPUT!G17="","",IFERROR(ROUND((1-((INPUT!G17-MIN(INPUT!G4:G18))/(MAX(INPUT!G4:G18)-MIN(INPUT!G4:G18))))*100,1),100))</f>
        <v/>
      </c>
      <c r="G36" s="34">
        <f>IF(INPUT!H17="","",IFERROR(ROUND((1-((INPUT!H17-MIN(INPUT!H4:H18))/(MAX(INPUT!H4:H18)-MIN(INPUT!H4:H18))))*100,1),100))</f>
        <v/>
      </c>
      <c r="H36" s="35">
        <f>IF(C36="","",ROUND(C36*CONFIG!B4+D36*CONFIG!B5+E36*CONFIG!B6+F36*CONFIG!B7+G36*CONFIG!B8,1))</f>
        <v/>
      </c>
      <c r="I36" s="36">
        <f>IF(H36="","",IFERROR(RANK(H36,H23:H37,0),""))</f>
        <v/>
      </c>
    </row>
    <row r="37">
      <c r="A37" s="28">
        <f>A19</f>
        <v/>
      </c>
      <c r="B37" s="29">
        <f>B19</f>
        <v/>
      </c>
      <c r="C37" s="34">
        <f>IF(G19="","",IFERROR(ROUND((1-((G19-MIN(G5:G19))/(MAX(G5:G19)-MIN(G5:G19))))*100,1),100))</f>
        <v/>
      </c>
      <c r="D37" s="34">
        <f>IF(INPUT!E18="","",INPUT!E18*10)</f>
        <v/>
      </c>
      <c r="E37" s="34">
        <f>IF(INPUT!F18="","",INPUT!F18*100)</f>
        <v/>
      </c>
      <c r="F37" s="34">
        <f>IF(INPUT!G18="","",IFERROR(ROUND((1-((INPUT!G18-MIN(INPUT!G4:G18))/(MAX(INPUT!G4:G18)-MIN(INPUT!G4:G18))))*100,1),100))</f>
        <v/>
      </c>
      <c r="G37" s="34">
        <f>IF(INPUT!H18="","",IFERROR(ROUND((1-((INPUT!H18-MIN(INPUT!H4:H18))/(MAX(INPUT!H4:H18)-MIN(INPUT!H4:H18))))*100,1),100))</f>
        <v/>
      </c>
      <c r="H37" s="35">
        <f>IF(C37="","",ROUND(C37*CONFIG!B4+D37*CONFIG!B5+E37*CONFIG!B6+F37*CONFIG!B7+G37*CONFIG!B8,1))</f>
        <v/>
      </c>
      <c r="I37" s="36">
        <f>IF(H37="","",IFERROR(RANK(H37,H23:H37,0),""))</f>
        <v/>
      </c>
    </row>
    <row r="39" ht="28" customHeight="1">
      <c r="A39" s="26" t="inlineStr">
        <is>
          <t xml:space="preserve">  SUMMARY</t>
        </is>
      </c>
      <c r="B39" s="27" t="n"/>
      <c r="C39" s="27" t="n"/>
      <c r="D39" s="27" t="n"/>
      <c r="E39" s="27" t="n"/>
      <c r="F39" s="27" t="n"/>
      <c r="G39" s="27" t="n"/>
      <c r="H39" s="27" t="n"/>
      <c r="I39" s="27" t="n"/>
    </row>
    <row r="41" ht="28" customHeight="1">
      <c r="A41" s="37" t="inlineStr">
        <is>
          <t>Active Suppliers</t>
        </is>
      </c>
      <c r="B41" s="36">
        <f>COUNTIF(INPUT!C4:C18,"&gt;"&amp;0)</f>
        <v/>
      </c>
    </row>
    <row r="42" ht="28" customHeight="1">
      <c r="A42" s="37" t="inlineStr">
        <is>
          <t>Best Value Supplier</t>
        </is>
      </c>
      <c r="B42" s="38">
        <f>IFERROR(INDEX(B23:B37,MATCH(MAX(H23:H37),H23:H37,0)),"")</f>
        <v/>
      </c>
    </row>
    <row r="43" ht="28" customHeight="1">
      <c r="A43" s="37" t="inlineStr">
        <is>
          <t>Best Value Score</t>
        </is>
      </c>
      <c r="B43" s="35">
        <f>MAX(H23:H37)</f>
        <v/>
      </c>
    </row>
    <row r="44" ht="28" customHeight="1">
      <c r="A44" s="37" t="inlineStr">
        <is>
          <t>Lowest TCO Supplier</t>
        </is>
      </c>
      <c r="B44" s="38">
        <f>IFERROR(INDEX(B5:B19,MATCH(MIN(IF(G5:G19&lt;&gt;"",G5:G19)),G5:G19,0)),"")</f>
        <v/>
      </c>
    </row>
    <row r="45" ht="28" customHeight="1">
      <c r="A45" s="37" t="inlineStr">
        <is>
          <t>Lowest TCO Per Unit</t>
        </is>
      </c>
      <c r="B45" s="31">
        <f>MIN(IF(G5:G19&lt;&gt;"",G5:G19))</f>
        <v/>
      </c>
    </row>
    <row r="46" ht="28" customHeight="1">
      <c r="A46" s="37" t="inlineStr">
        <is>
          <t>Highest TCO Per Unit</t>
        </is>
      </c>
      <c r="B46" s="31">
        <f>MAX(G5:G19)</f>
        <v/>
      </c>
    </row>
    <row r="47" ht="28" customHeight="1">
      <c r="A47" s="37" t="inlineStr">
        <is>
          <t>TCO Spread (Max - Min)</t>
        </is>
      </c>
      <c r="B47" s="31">
        <f>B46-B45</f>
        <v/>
      </c>
    </row>
    <row r="48" ht="28" customHeight="1">
      <c r="A48" s="37" t="inlineStr">
        <is>
          <t>Annual Savings (Best vs Worst)</t>
        </is>
      </c>
      <c r="B48" s="32">
        <f>B47*CONFIG!B11</f>
        <v/>
      </c>
    </row>
    <row r="49" ht="28" customHeight="1">
      <c r="A49" s="37" t="inlineStr">
        <is>
          <t>Highest Quality Supplier</t>
        </is>
      </c>
      <c r="B49" s="38">
        <f>IFERROR(INDEX(B23:B37,MATCH(MAX(D23:D37),D23:D37,0)),"")</f>
        <v/>
      </c>
    </row>
    <row r="50" ht="28" customHeight="1">
      <c r="A50" s="37" t="inlineStr">
        <is>
          <t>Most Reliable Supplier</t>
        </is>
      </c>
      <c r="B50" s="38">
        <f>IFERROR(INDEX(B23:B37,MATCH(MAX(E23:E37),E23:E37,0)),"")</f>
        <v/>
      </c>
    </row>
    <row r="51" ht="28" customHeight="1">
      <c r="A51" s="37" t="inlineStr">
        <is>
          <t>Fastest Supplier</t>
        </is>
      </c>
      <c r="B51" s="38">
        <f>IFERROR(INDEX(B23:B37,MATCH(MAX(F23:F37),F23:F37,0)),"")</f>
        <v/>
      </c>
    </row>
    <row r="52" ht="28" customHeight="1">
      <c r="A52" s="37" t="inlineStr">
        <is>
          <t>Avg Weighted Score</t>
        </is>
      </c>
      <c r="B52" s="35">
        <f>IFERROR(AVERAGEIF(H23:H37,"&lt;&gt;"&amp;""),0)</f>
        <v/>
      </c>
    </row>
  </sheetData>
  <mergeCells count="4">
    <mergeCell ref="A1:I1"/>
    <mergeCell ref="A21:I21"/>
    <mergeCell ref="A3:I3"/>
    <mergeCell ref="A39:I3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57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6" customWidth="1" min="3" max="3"/>
    <col width="28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9" t="inlineStr">
        <is>
          <t>SUPPLIER COMPARISON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9" t="inlineStr">
        <is>
          <t xml:space="preserve">  BEST SUPPLIERS</t>
        </is>
      </c>
      <c r="B4" s="10" t="n"/>
      <c r="C4" s="10" t="n"/>
      <c r="D4" s="10" t="n"/>
      <c r="E4" s="10" t="n"/>
    </row>
    <row r="5" ht="32" customHeight="1">
      <c r="A5" s="40" t="inlineStr">
        <is>
          <t>Best Overall Value</t>
        </is>
      </c>
      <c r="B5" s="41">
        <f>LOGIC!B42</f>
        <v/>
      </c>
    </row>
    <row r="6" ht="32" customHeight="1">
      <c r="A6" s="40" t="inlineStr">
        <is>
          <t>Best Value Score</t>
        </is>
      </c>
      <c r="B6" s="42">
        <f>LOGIC!B43</f>
        <v/>
      </c>
    </row>
    <row r="7" ht="32" customHeight="1">
      <c r="A7" s="40" t="inlineStr">
        <is>
          <t>Lowest TCO Supplier</t>
        </is>
      </c>
      <c r="B7" s="43">
        <f>LOGIC!B44</f>
        <v/>
      </c>
    </row>
    <row r="8" ht="32" customHeight="1">
      <c r="A8" s="40" t="inlineStr">
        <is>
          <t>Lowest TCO/Unit</t>
        </is>
      </c>
      <c r="B8" s="44">
        <f>LOGIC!B45</f>
        <v/>
      </c>
    </row>
    <row r="10" ht="28" customHeight="1">
      <c r="A10" s="45" t="inlineStr">
        <is>
          <t xml:space="preserve">  CATEGORY LEADERS</t>
        </is>
      </c>
      <c r="B10" s="46" t="n"/>
      <c r="C10" s="46" t="n"/>
      <c r="D10" s="46" t="n"/>
      <c r="E10" s="46" t="n"/>
    </row>
    <row r="11" ht="32" customHeight="1">
      <c r="A11" s="40" t="inlineStr">
        <is>
          <t>Highest Quality</t>
        </is>
      </c>
      <c r="B11" s="43">
        <f>LOGIC!B49</f>
        <v/>
      </c>
    </row>
    <row r="12" ht="32" customHeight="1">
      <c r="A12" s="40" t="inlineStr">
        <is>
          <t>Most Reliable Delivery</t>
        </is>
      </c>
      <c r="B12" s="43">
        <f>LOGIC!B50</f>
        <v/>
      </c>
    </row>
    <row r="13" ht="32" customHeight="1">
      <c r="A13" s="40" t="inlineStr">
        <is>
          <t>Fastest Lead Time</t>
        </is>
      </c>
      <c r="B13" s="43">
        <f>LOGIC!B51</f>
        <v/>
      </c>
    </row>
    <row r="15" ht="28" customHeight="1">
      <c r="A15" s="16" t="inlineStr">
        <is>
          <t xml:space="preserve">  SAVINGS ANALYSIS</t>
        </is>
      </c>
      <c r="B15" s="17" t="n"/>
      <c r="C15" s="17" t="n"/>
      <c r="D15" s="17" t="n"/>
      <c r="E15" s="17" t="n"/>
    </row>
    <row r="16" ht="32" customHeight="1">
      <c r="A16" s="40" t="inlineStr">
        <is>
          <t>TCO Spread (per unit)</t>
        </is>
      </c>
      <c r="B16" s="44">
        <f>LOGIC!B47</f>
        <v/>
      </c>
    </row>
    <row r="17" ht="32" customHeight="1">
      <c r="A17" s="40" t="inlineStr">
        <is>
          <t>Annual Savings Opportunity</t>
        </is>
      </c>
      <c r="B17" s="47">
        <f>LOGIC!B48</f>
        <v/>
      </c>
    </row>
    <row r="18" ht="32" customHeight="1">
      <c r="A18" s="40" t="inlineStr">
        <is>
          <t>Active Suppliers</t>
        </is>
      </c>
      <c r="B18" s="48">
        <f>LOGIC!B41</f>
        <v/>
      </c>
    </row>
    <row r="19" ht="32" customHeight="1">
      <c r="A19" s="40" t="inlineStr">
        <is>
          <t>Avg Weighted Score</t>
        </is>
      </c>
      <c r="B19" s="42">
        <f>LOGIC!B52</f>
        <v/>
      </c>
    </row>
    <row r="21" ht="28" customHeight="1">
      <c r="A21" s="26" t="inlineStr">
        <is>
          <t xml:space="preserve">  SUPPLIER RANKINGS</t>
        </is>
      </c>
      <c r="B21" s="27" t="n"/>
      <c r="C21" s="27" t="n"/>
      <c r="D21" s="27" t="n"/>
      <c r="E21" s="27" t="n"/>
    </row>
    <row r="22" ht="32" customHeight="1">
      <c r="A22" s="18" t="inlineStr">
        <is>
          <t>Supplier</t>
        </is>
      </c>
      <c r="B22" s="18" t="inlineStr">
        <is>
          <t>TCO/Unit</t>
        </is>
      </c>
      <c r="C22" s="18" t="inlineStr">
        <is>
          <t>Weighted Score</t>
        </is>
      </c>
      <c r="D22" s="18" t="inlineStr">
        <is>
          <t>Rank</t>
        </is>
      </c>
      <c r="E22" s="18" t="inlineStr">
        <is>
          <t>Annual Savings</t>
        </is>
      </c>
    </row>
    <row r="23">
      <c r="A23" s="49">
        <f>LOGIC!B23</f>
        <v/>
      </c>
      <c r="B23" s="50">
        <f>LOGIC!G5</f>
        <v/>
      </c>
      <c r="C23" s="51">
        <f>LOGIC!H23</f>
        <v/>
      </c>
      <c r="D23" s="52">
        <f>LOGIC!I23</f>
        <v/>
      </c>
      <c r="E23" s="53">
        <f>LOGIC!I5</f>
        <v/>
      </c>
    </row>
    <row r="24">
      <c r="A24" s="49">
        <f>LOGIC!B24</f>
        <v/>
      </c>
      <c r="B24" s="50">
        <f>LOGIC!G6</f>
        <v/>
      </c>
      <c r="C24" s="51">
        <f>LOGIC!H24</f>
        <v/>
      </c>
      <c r="D24" s="52">
        <f>LOGIC!I24</f>
        <v/>
      </c>
      <c r="E24" s="53">
        <f>LOGIC!I6</f>
        <v/>
      </c>
    </row>
    <row r="25">
      <c r="A25" s="49">
        <f>LOGIC!B25</f>
        <v/>
      </c>
      <c r="B25" s="50">
        <f>LOGIC!G7</f>
        <v/>
      </c>
      <c r="C25" s="51">
        <f>LOGIC!H25</f>
        <v/>
      </c>
      <c r="D25" s="52">
        <f>LOGIC!I25</f>
        <v/>
      </c>
      <c r="E25" s="53">
        <f>LOGIC!I7</f>
        <v/>
      </c>
    </row>
    <row r="26">
      <c r="A26" s="49">
        <f>LOGIC!B26</f>
        <v/>
      </c>
      <c r="B26" s="50">
        <f>LOGIC!G8</f>
        <v/>
      </c>
      <c r="C26" s="51">
        <f>LOGIC!H26</f>
        <v/>
      </c>
      <c r="D26" s="52">
        <f>LOGIC!I26</f>
        <v/>
      </c>
      <c r="E26" s="53">
        <f>LOGIC!I8</f>
        <v/>
      </c>
    </row>
    <row r="27">
      <c r="A27" s="49">
        <f>LOGIC!B27</f>
        <v/>
      </c>
      <c r="B27" s="50">
        <f>LOGIC!G9</f>
        <v/>
      </c>
      <c r="C27" s="51">
        <f>LOGIC!H27</f>
        <v/>
      </c>
      <c r="D27" s="52">
        <f>LOGIC!I27</f>
        <v/>
      </c>
      <c r="E27" s="53">
        <f>LOGIC!I9</f>
        <v/>
      </c>
    </row>
    <row r="28">
      <c r="A28" s="49">
        <f>LOGIC!B28</f>
        <v/>
      </c>
      <c r="B28" s="50">
        <f>LOGIC!G10</f>
        <v/>
      </c>
      <c r="C28" s="51">
        <f>LOGIC!H28</f>
        <v/>
      </c>
      <c r="D28" s="52">
        <f>LOGIC!I28</f>
        <v/>
      </c>
      <c r="E28" s="53">
        <f>LOGIC!I10</f>
        <v/>
      </c>
    </row>
    <row r="29">
      <c r="A29" s="49">
        <f>LOGIC!B29</f>
        <v/>
      </c>
      <c r="B29" s="50">
        <f>LOGIC!G11</f>
        <v/>
      </c>
      <c r="C29" s="51">
        <f>LOGIC!H29</f>
        <v/>
      </c>
      <c r="D29" s="52">
        <f>LOGIC!I29</f>
        <v/>
      </c>
      <c r="E29" s="53">
        <f>LOGIC!I11</f>
        <v/>
      </c>
    </row>
    <row r="30">
      <c r="A30" s="49">
        <f>LOGIC!B30</f>
        <v/>
      </c>
      <c r="B30" s="50">
        <f>LOGIC!G12</f>
        <v/>
      </c>
      <c r="C30" s="51">
        <f>LOGIC!H30</f>
        <v/>
      </c>
      <c r="D30" s="52">
        <f>LOGIC!I30</f>
        <v/>
      </c>
      <c r="E30" s="53">
        <f>LOGIC!I12</f>
        <v/>
      </c>
    </row>
    <row r="31">
      <c r="A31" s="49">
        <f>LOGIC!B31</f>
        <v/>
      </c>
      <c r="B31" s="50">
        <f>LOGIC!G13</f>
        <v/>
      </c>
      <c r="C31" s="51">
        <f>LOGIC!H31</f>
        <v/>
      </c>
      <c r="D31" s="52">
        <f>LOGIC!I31</f>
        <v/>
      </c>
      <c r="E31" s="53">
        <f>LOGIC!I13</f>
        <v/>
      </c>
    </row>
    <row r="32">
      <c r="A32" s="49">
        <f>LOGIC!B32</f>
        <v/>
      </c>
      <c r="B32" s="50">
        <f>LOGIC!G14</f>
        <v/>
      </c>
      <c r="C32" s="51">
        <f>LOGIC!H32</f>
        <v/>
      </c>
      <c r="D32" s="52">
        <f>LOGIC!I32</f>
        <v/>
      </c>
      <c r="E32" s="53">
        <f>LOGIC!I14</f>
        <v/>
      </c>
    </row>
    <row r="33">
      <c r="A33" s="49">
        <f>LOGIC!B33</f>
        <v/>
      </c>
      <c r="B33" s="50">
        <f>LOGIC!G15</f>
        <v/>
      </c>
      <c r="C33" s="51">
        <f>LOGIC!H33</f>
        <v/>
      </c>
      <c r="D33" s="52">
        <f>LOGIC!I33</f>
        <v/>
      </c>
      <c r="E33" s="53">
        <f>LOGIC!I15</f>
        <v/>
      </c>
    </row>
    <row r="34">
      <c r="A34" s="49">
        <f>LOGIC!B34</f>
        <v/>
      </c>
      <c r="B34" s="50">
        <f>LOGIC!G16</f>
        <v/>
      </c>
      <c r="C34" s="51">
        <f>LOGIC!H34</f>
        <v/>
      </c>
      <c r="D34" s="52">
        <f>LOGIC!I34</f>
        <v/>
      </c>
      <c r="E34" s="53">
        <f>LOGIC!I16</f>
        <v/>
      </c>
    </row>
    <row r="35">
      <c r="A35" s="49">
        <f>LOGIC!B35</f>
        <v/>
      </c>
      <c r="B35" s="50">
        <f>LOGIC!G17</f>
        <v/>
      </c>
      <c r="C35" s="51">
        <f>LOGIC!H35</f>
        <v/>
      </c>
      <c r="D35" s="52">
        <f>LOGIC!I35</f>
        <v/>
      </c>
      <c r="E35" s="53">
        <f>LOGIC!I17</f>
        <v/>
      </c>
    </row>
    <row r="36">
      <c r="A36" s="49">
        <f>LOGIC!B36</f>
        <v/>
      </c>
      <c r="B36" s="50">
        <f>LOGIC!G18</f>
        <v/>
      </c>
      <c r="C36" s="51">
        <f>LOGIC!H36</f>
        <v/>
      </c>
      <c r="D36" s="52">
        <f>LOGIC!I36</f>
        <v/>
      </c>
      <c r="E36" s="53">
        <f>LOGIC!I18</f>
        <v/>
      </c>
    </row>
    <row r="37">
      <c r="A37" s="49">
        <f>LOGIC!B37</f>
        <v/>
      </c>
      <c r="B37" s="50">
        <f>LOGIC!G19</f>
        <v/>
      </c>
      <c r="C37" s="51">
        <f>LOGIC!H37</f>
        <v/>
      </c>
      <c r="D37" s="52">
        <f>LOGIC!I37</f>
        <v/>
      </c>
      <c r="E37" s="53">
        <f>LOGIC!I19</f>
        <v/>
      </c>
    </row>
    <row r="39" ht="28" customHeight="1">
      <c r="A39" s="26" t="inlineStr">
        <is>
          <t xml:space="preserve">  TCO BREAKDOWN</t>
        </is>
      </c>
      <c r="B39" s="27" t="n"/>
      <c r="C39" s="27" t="n"/>
      <c r="D39" s="27" t="n"/>
      <c r="E39" s="27" t="n"/>
    </row>
    <row r="40" ht="32" customHeight="1">
      <c r="A40" s="18" t="inlineStr">
        <is>
          <t>Supplier</t>
        </is>
      </c>
      <c r="B40" s="18" t="inlineStr">
        <is>
          <t>Base Cost</t>
        </is>
      </c>
      <c r="C40" s="18" t="inlineStr">
        <is>
          <t>Defect Cost</t>
        </is>
      </c>
      <c r="D40" s="18" t="inlineStr">
        <is>
          <t>Late Penalty</t>
        </is>
      </c>
      <c r="E40" s="18" t="inlineStr">
        <is>
          <t>Holding Cost</t>
        </is>
      </c>
    </row>
    <row r="41">
      <c r="A41" s="49">
        <f>LOGIC!B5</f>
        <v/>
      </c>
      <c r="B41" s="50">
        <f>LOGIC!C5</f>
        <v/>
      </c>
      <c r="C41" s="50">
        <f>LOGIC!D5</f>
        <v/>
      </c>
      <c r="D41" s="50">
        <f>LOGIC!E5</f>
        <v/>
      </c>
      <c r="E41" s="50">
        <f>LOGIC!F5</f>
        <v/>
      </c>
    </row>
    <row r="42">
      <c r="A42" s="49">
        <f>LOGIC!B6</f>
        <v/>
      </c>
      <c r="B42" s="50">
        <f>LOGIC!C6</f>
        <v/>
      </c>
      <c r="C42" s="50">
        <f>LOGIC!D6</f>
        <v/>
      </c>
      <c r="D42" s="50">
        <f>LOGIC!E6</f>
        <v/>
      </c>
      <c r="E42" s="50">
        <f>LOGIC!F6</f>
        <v/>
      </c>
    </row>
    <row r="43">
      <c r="A43" s="49">
        <f>LOGIC!B7</f>
        <v/>
      </c>
      <c r="B43" s="50">
        <f>LOGIC!C7</f>
        <v/>
      </c>
      <c r="C43" s="50">
        <f>LOGIC!D7</f>
        <v/>
      </c>
      <c r="D43" s="50">
        <f>LOGIC!E7</f>
        <v/>
      </c>
      <c r="E43" s="50">
        <f>LOGIC!F7</f>
        <v/>
      </c>
    </row>
    <row r="44">
      <c r="A44" s="49">
        <f>LOGIC!B8</f>
        <v/>
      </c>
      <c r="B44" s="50">
        <f>LOGIC!C8</f>
        <v/>
      </c>
      <c r="C44" s="50">
        <f>LOGIC!D8</f>
        <v/>
      </c>
      <c r="D44" s="50">
        <f>LOGIC!E8</f>
        <v/>
      </c>
      <c r="E44" s="50">
        <f>LOGIC!F8</f>
        <v/>
      </c>
    </row>
    <row r="45">
      <c r="A45" s="49">
        <f>LOGIC!B9</f>
        <v/>
      </c>
      <c r="B45" s="50">
        <f>LOGIC!C9</f>
        <v/>
      </c>
      <c r="C45" s="50">
        <f>LOGIC!D9</f>
        <v/>
      </c>
      <c r="D45" s="50">
        <f>LOGIC!E9</f>
        <v/>
      </c>
      <c r="E45" s="50">
        <f>LOGIC!F9</f>
        <v/>
      </c>
    </row>
    <row r="46">
      <c r="A46" s="49">
        <f>LOGIC!B10</f>
        <v/>
      </c>
      <c r="B46" s="50">
        <f>LOGIC!C10</f>
        <v/>
      </c>
      <c r="C46" s="50">
        <f>LOGIC!D10</f>
        <v/>
      </c>
      <c r="D46" s="50">
        <f>LOGIC!E10</f>
        <v/>
      </c>
      <c r="E46" s="50">
        <f>LOGIC!F10</f>
        <v/>
      </c>
    </row>
    <row r="47">
      <c r="A47" s="49">
        <f>LOGIC!B11</f>
        <v/>
      </c>
      <c r="B47" s="50">
        <f>LOGIC!C11</f>
        <v/>
      </c>
      <c r="C47" s="50">
        <f>LOGIC!D11</f>
        <v/>
      </c>
      <c r="D47" s="50">
        <f>LOGIC!E11</f>
        <v/>
      </c>
      <c r="E47" s="50">
        <f>LOGIC!F11</f>
        <v/>
      </c>
    </row>
    <row r="48">
      <c r="A48" s="49">
        <f>LOGIC!B12</f>
        <v/>
      </c>
      <c r="B48" s="50">
        <f>LOGIC!C12</f>
        <v/>
      </c>
      <c r="C48" s="50">
        <f>LOGIC!D12</f>
        <v/>
      </c>
      <c r="D48" s="50">
        <f>LOGIC!E12</f>
        <v/>
      </c>
      <c r="E48" s="50">
        <f>LOGIC!F12</f>
        <v/>
      </c>
    </row>
    <row r="49">
      <c r="A49" s="49">
        <f>LOGIC!B13</f>
        <v/>
      </c>
      <c r="B49" s="50">
        <f>LOGIC!C13</f>
        <v/>
      </c>
      <c r="C49" s="50">
        <f>LOGIC!D13</f>
        <v/>
      </c>
      <c r="D49" s="50">
        <f>LOGIC!E13</f>
        <v/>
      </c>
      <c r="E49" s="50">
        <f>LOGIC!F13</f>
        <v/>
      </c>
    </row>
    <row r="50">
      <c r="A50" s="49">
        <f>LOGIC!B14</f>
        <v/>
      </c>
      <c r="B50" s="50">
        <f>LOGIC!C14</f>
        <v/>
      </c>
      <c r="C50" s="50">
        <f>LOGIC!D14</f>
        <v/>
      </c>
      <c r="D50" s="50">
        <f>LOGIC!E14</f>
        <v/>
      </c>
      <c r="E50" s="50">
        <f>LOGIC!F14</f>
        <v/>
      </c>
    </row>
    <row r="51">
      <c r="A51" s="49">
        <f>LOGIC!B15</f>
        <v/>
      </c>
      <c r="B51" s="50">
        <f>LOGIC!C15</f>
        <v/>
      </c>
      <c r="C51" s="50">
        <f>LOGIC!D15</f>
        <v/>
      </c>
      <c r="D51" s="50">
        <f>LOGIC!E15</f>
        <v/>
      </c>
      <c r="E51" s="50">
        <f>LOGIC!F15</f>
        <v/>
      </c>
    </row>
    <row r="52">
      <c r="A52" s="49">
        <f>LOGIC!B16</f>
        <v/>
      </c>
      <c r="B52" s="50">
        <f>LOGIC!C16</f>
        <v/>
      </c>
      <c r="C52" s="50">
        <f>LOGIC!D16</f>
        <v/>
      </c>
      <c r="D52" s="50">
        <f>LOGIC!E16</f>
        <v/>
      </c>
      <c r="E52" s="50">
        <f>LOGIC!F16</f>
        <v/>
      </c>
    </row>
    <row r="53">
      <c r="A53" s="49">
        <f>LOGIC!B17</f>
        <v/>
      </c>
      <c r="B53" s="50">
        <f>LOGIC!C17</f>
        <v/>
      </c>
      <c r="C53" s="50">
        <f>LOGIC!D17</f>
        <v/>
      </c>
      <c r="D53" s="50">
        <f>LOGIC!E17</f>
        <v/>
      </c>
      <c r="E53" s="50">
        <f>LOGIC!F17</f>
        <v/>
      </c>
    </row>
    <row r="54">
      <c r="A54" s="49">
        <f>LOGIC!B18</f>
        <v/>
      </c>
      <c r="B54" s="50">
        <f>LOGIC!C18</f>
        <v/>
      </c>
      <c r="C54" s="50">
        <f>LOGIC!D18</f>
        <v/>
      </c>
      <c r="D54" s="50">
        <f>LOGIC!E18</f>
        <v/>
      </c>
      <c r="E54" s="50">
        <f>LOGIC!F18</f>
        <v/>
      </c>
    </row>
    <row r="55">
      <c r="A55" s="49">
        <f>LOGIC!B19</f>
        <v/>
      </c>
      <c r="B55" s="50">
        <f>LOGIC!C19</f>
        <v/>
      </c>
      <c r="C55" s="50">
        <f>LOGIC!D19</f>
        <v/>
      </c>
      <c r="D55" s="50">
        <f>LOGIC!E19</f>
        <v/>
      </c>
      <c r="E55" s="50">
        <f>LOGIC!F19</f>
        <v/>
      </c>
    </row>
    <row r="57" ht="24" customHeight="1">
      <c r="A57" s="54" t="inlineStr">
        <is>
          <t>RangeLead.com  |  Premium B2B Lead Data  |  Free Download — rangelead.com/free-tools</t>
        </is>
      </c>
    </row>
  </sheetData>
  <mergeCells count="8">
    <mergeCell ref="A21:E21"/>
    <mergeCell ref="A39:E39"/>
    <mergeCell ref="A4:E4"/>
    <mergeCell ref="A57:E57"/>
    <mergeCell ref="A2:E2"/>
    <mergeCell ref="A15:E15"/>
    <mergeCell ref="A10:E10"/>
    <mergeCell ref="A1:E1"/>
  </mergeCells>
  <conditionalFormatting sqref="C23:C37">
    <cfRule type="dataBar" priority="1">
      <dataBar showValue="1">
        <cfvo type="min"/>
        <cfvo type="max"/>
        <color rgb="000891B2"/>
      </dataBar>
    </cfRule>
  </conditionalFormatting>
  <conditionalFormatting sqref="D23:D37">
    <cfRule type="cellIs" priority="2" operator="greaterThanOrEqual" dxfId="0">
      <formula>2</formula>
    </cfRule>
    <cfRule type="cellIs" priority="3" operator="between" dxfId="1">
      <formula>4</formula>
      <formula>1.999</formula>
    </cfRule>
    <cfRule type="cellIs" priority="4" operator="lessThan" dxfId="2">
      <formula>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2026-02-10T15:45:42Z</dcterms:created>
  <dcterms:modified xmlns:dcterms="http://purl.org/dc/terms/" xmlns:xsi="http://www.w3.org/2001/XMLSchema-instance" xsi:type="dcterms:W3CDTF">2026-02-10T15:45:42Z</dcterms:modified>
</cp:coreProperties>
</file>