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7">
    <numFmt numFmtId="164" formatCode="&quot;$&quot;#,##0"/>
    <numFmt numFmtId="165" formatCode="&quot;$&quot;#,##0.00"/>
    <numFmt numFmtId="166" formatCode="0.0%"/>
    <numFmt numFmtId="167" formatCode="0.0"/>
    <numFmt numFmtId="168" formatCode="#,##0 &quot;min&quot;"/>
    <numFmt numFmtId="169" formatCode="0.0 &quot;months&quot;"/>
    <numFmt numFmtId="170" formatCode="0.0 &quot;mo&quot;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0F1B2D"/>
      <sz val="16"/>
    </font>
  </fonts>
  <fills count="13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F0F9FF"/>
        <bgColor rgb="00F0F9FF"/>
      </patternFill>
    </fill>
    <fill>
      <patternFill patternType="solid">
        <fgColor rgb="000891B2"/>
        <bgColor rgb="000891B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6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3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164" fontId="7" fillId="5" borderId="1" applyAlignment="1" pivotButton="0" quotePrefix="0" xfId="0">
      <alignment horizontal="center" vertical="center"/>
    </xf>
    <xf numFmtId="9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left" vertical="center"/>
    </xf>
    <xf numFmtId="3" fontId="7" fillId="8" borderId="1" applyAlignment="1" pivotButton="0" quotePrefix="0" xfId="0">
      <alignment horizontal="center" vertical="center"/>
    </xf>
    <xf numFmtId="165" fontId="7" fillId="8" borderId="1" applyAlignment="1" pivotButton="0" quotePrefix="0" xfId="0">
      <alignment horizontal="center" vertical="center"/>
    </xf>
    <xf numFmtId="166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7" fillId="10" borderId="1" applyAlignment="1" pivotButton="0" quotePrefix="0" xfId="0">
      <alignment horizontal="center" vertical="center"/>
    </xf>
    <xf numFmtId="0" fontId="7" fillId="10" borderId="1" applyAlignment="1" pivotButton="0" quotePrefix="0" xfId="0">
      <alignment horizontal="left" vertical="center"/>
    </xf>
    <xf numFmtId="167" fontId="7" fillId="10" borderId="1" applyAlignment="1" pivotButton="0" quotePrefix="0" xfId="0">
      <alignment horizontal="center" vertical="center"/>
    </xf>
    <xf numFmtId="167" fontId="10" fillId="10" borderId="1" applyAlignment="1" pivotButton="0" quotePrefix="0" xfId="0">
      <alignment horizontal="center" vertical="center"/>
    </xf>
    <xf numFmtId="164" fontId="7" fillId="10" borderId="1" applyAlignment="1" pivotButton="0" quotePrefix="0" xfId="0">
      <alignment horizontal="center" vertical="center"/>
    </xf>
    <xf numFmtId="3" fontId="7" fillId="10" borderId="1" applyAlignment="1" pivotButton="0" quotePrefix="0" xfId="0">
      <alignment horizontal="center" vertical="center"/>
    </xf>
    <xf numFmtId="3" fontId="10" fillId="10" borderId="1" applyAlignment="1" pivotButton="0" quotePrefix="0" xfId="0">
      <alignment horizontal="center" vertical="center"/>
    </xf>
    <xf numFmtId="166" fontId="7" fillId="10" borderId="1" applyAlignment="1" pivotButton="0" quotePrefix="0" xfId="0">
      <alignment horizontal="center" vertical="center"/>
    </xf>
    <xf numFmtId="0" fontId="6" fillId="10" borderId="1" applyAlignment="1" pivotButton="0" quotePrefix="0" xfId="0">
      <alignment horizontal="left" vertical="center"/>
    </xf>
    <xf numFmtId="165" fontId="10" fillId="10" borderId="1" applyAlignment="1" pivotButton="0" quotePrefix="0" xfId="0">
      <alignment horizontal="center" vertical="center"/>
    </xf>
    <xf numFmtId="164" fontId="10" fillId="10" borderId="1" applyAlignment="1" pivotButton="0" quotePrefix="0" xfId="0">
      <alignment horizontal="center" vertical="center"/>
    </xf>
    <xf numFmtId="0" fontId="10" fillId="1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6" fillId="7" borderId="1" applyAlignment="1" pivotButton="0" quotePrefix="0" xfId="0">
      <alignment horizontal="left" vertical="center"/>
    </xf>
    <xf numFmtId="3" fontId="12" fillId="11" borderId="1" applyAlignment="1" pivotButton="0" quotePrefix="0" xfId="0">
      <alignment horizontal="center" vertical="center"/>
    </xf>
    <xf numFmtId="168" fontId="12" fillId="11" borderId="1" applyAlignment="1" pivotButton="0" quotePrefix="0" xfId="0">
      <alignment horizontal="center" vertical="center"/>
    </xf>
    <xf numFmtId="165" fontId="12" fillId="11" borderId="1" applyAlignment="1" pivotButton="0" quotePrefix="0" xfId="0">
      <alignment horizontal="center" vertical="center"/>
    </xf>
    <xf numFmtId="164" fontId="13" fillId="11" borderId="1" applyAlignment="1" pivotButton="0" quotePrefix="0" xfId="0">
      <alignment horizontal="center" vertical="center"/>
    </xf>
    <xf numFmtId="0" fontId="5" fillId="12" borderId="1" applyAlignment="1" pivotButton="0" quotePrefix="0" xfId="0">
      <alignment horizontal="left" vertical="center"/>
    </xf>
    <xf numFmtId="0" fontId="0" fillId="12" borderId="1" pivotButton="0" quotePrefix="0" xfId="0"/>
    <xf numFmtId="167" fontId="13" fillId="11" borderId="1" applyAlignment="1" pivotButton="0" quotePrefix="0" xfId="0">
      <alignment horizontal="center" vertical="center"/>
    </xf>
    <xf numFmtId="0" fontId="12" fillId="11" borderId="1" applyAlignment="1" pivotButton="0" quotePrefix="0" xfId="0">
      <alignment horizontal="center" vertical="center"/>
    </xf>
    <xf numFmtId="167" fontId="12" fillId="11" borderId="1" applyAlignment="1" pivotButton="0" quotePrefix="0" xfId="0">
      <alignment horizontal="center" vertical="center"/>
    </xf>
    <xf numFmtId="164" fontId="12" fillId="11" borderId="1" applyAlignment="1" pivotButton="0" quotePrefix="0" xfId="0">
      <alignment horizontal="center" vertical="center"/>
    </xf>
    <xf numFmtId="169" fontId="12" fillId="11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left" vertical="center"/>
    </xf>
    <xf numFmtId="167" fontId="10" fillId="7" borderId="1" applyAlignment="1" pivotButton="0" quotePrefix="0" xfId="0">
      <alignment horizontal="center" vertical="center"/>
    </xf>
    <xf numFmtId="164" fontId="7" fillId="7" borderId="1" applyAlignment="1" pivotButton="0" quotePrefix="0" xfId="0">
      <alignment horizontal="center" vertical="center"/>
    </xf>
    <xf numFmtId="3" fontId="7" fillId="7" borderId="1" applyAlignment="1" pivotButton="0" quotePrefix="0" xfId="0">
      <alignment horizontal="center" vertical="center"/>
    </xf>
    <xf numFmtId="3" fontId="10" fillId="7" borderId="1" applyAlignment="1" pivotButton="0" quotePrefix="0" xfId="0">
      <alignment horizontal="center" vertical="center"/>
    </xf>
    <xf numFmtId="170" fontId="7" fillId="7" borderId="1" applyAlignment="1" pivotButton="0" quotePrefix="0" xfId="0">
      <alignment horizontal="center" vertical="center"/>
    </xf>
    <xf numFmtId="166" fontId="7" fillId="7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1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PROCESS EFFICIENCY SCORE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Evaluate each step in your operational process for efficiency. Identify bottlenecks, calculate composite efficiency scores, prioritize improvements, and estimate automation ROI.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Process step names</t>
        </is>
      </c>
    </row>
    <row r="9" ht="22" customHeight="1">
      <c r="A9" s="6" t="inlineStr">
        <is>
          <t xml:space="preserve">  • Time per step (minutes)</t>
        </is>
      </c>
    </row>
    <row r="10" ht="22" customHeight="1">
      <c r="A10" s="6" t="inlineStr">
        <is>
          <t xml:space="preserve">  • Cost per step ($)</t>
        </is>
      </c>
    </row>
    <row r="11" ht="22" customHeight="1">
      <c r="A11" s="6" t="inlineStr">
        <is>
          <t xml:space="preserve">  • Error/defect rate per step (%)</t>
        </is>
      </c>
    </row>
    <row r="12" ht="22" customHeight="1">
      <c r="A12" s="6" t="inlineStr">
        <is>
          <t xml:space="preserve">  • Volume (runs per month)</t>
        </is>
      </c>
    </row>
    <row r="13" ht="22" customHeight="1">
      <c r="A13" s="6" t="inlineStr">
        <is>
          <t xml:space="preserve">  • Automation potential (1-10)</t>
        </is>
      </c>
    </row>
    <row r="15">
      <c r="A15" s="5" t="inlineStr">
        <is>
          <t>OUTPUTS (OUTPUT sheet)</t>
        </is>
      </c>
    </row>
    <row r="16" ht="22" customHeight="1">
      <c r="A16" s="6" t="inlineStr">
        <is>
          <t xml:space="preserve">  • Efficiency score per step</t>
        </is>
      </c>
    </row>
    <row r="17" ht="22" customHeight="1">
      <c r="A17" s="6" t="inlineStr">
        <is>
          <t xml:space="preserve">  • Bottleneck identification</t>
        </is>
      </c>
    </row>
    <row r="18" ht="22" customHeight="1">
      <c r="A18" s="6" t="inlineStr">
        <is>
          <t xml:space="preserve">  • Improvement priority ranking</t>
        </is>
      </c>
    </row>
    <row r="19" ht="22" customHeight="1">
      <c r="A19" s="6" t="inlineStr">
        <is>
          <t xml:space="preserve">  • Automation ROI estimate</t>
        </is>
      </c>
    </row>
    <row r="20" ht="22" customHeight="1">
      <c r="A20" s="6" t="inlineStr">
        <is>
          <t xml:space="preserve">  • Total process time and cost</t>
        </is>
      </c>
    </row>
    <row r="21" ht="22" customHeight="1">
      <c r="A21" s="6" t="inlineStr">
        <is>
          <t xml:space="preserve">  • Overall process efficiency grade</t>
        </is>
      </c>
    </row>
    <row r="23">
      <c r="A23" s="5" t="inlineStr">
        <is>
          <t>DO NOT EDIT</t>
        </is>
      </c>
    </row>
    <row r="24" ht="22" customHeight="1">
      <c r="A24" s="6" t="inlineStr">
        <is>
          <t xml:space="preserve">  • LOGIC sheet — contains all calculations</t>
        </is>
      </c>
    </row>
    <row r="25" ht="22" customHeight="1">
      <c r="A25" s="6" t="inlineStr">
        <is>
          <t xml:space="preserve">  • OUTPUT sheet — displays results from LOGIC</t>
        </is>
      </c>
    </row>
    <row r="26" ht="22" customHeight="1">
      <c r="A26" s="6" t="inlineStr">
        <is>
          <t xml:space="preserve">  • CONFIG sheet — contains constants and rates</t>
        </is>
      </c>
    </row>
    <row r="28">
      <c r="A28" s="5" t="inlineStr">
        <is>
          <t>HOW TO USE</t>
        </is>
      </c>
    </row>
    <row r="29" ht="22" customHeight="1">
      <c r="A29" s="6" t="inlineStr">
        <is>
          <t xml:space="preserve">  • Go to the INPUT sheet and fill in the yellow-highlighted cells</t>
        </is>
      </c>
    </row>
    <row r="30" ht="22" customHeight="1">
      <c r="A30" s="6" t="inlineStr">
        <is>
          <t xml:space="preserve">  • Results auto-calculate instantly on the OUTPUT sheet</t>
        </is>
      </c>
    </row>
    <row r="31" ht="22" customHeight="1">
      <c r="A31" s="6" t="inlineStr">
        <is>
          <t xml:space="preserve">  • Adjust CONFIG values only if you understand the assumptions</t>
        </is>
      </c>
    </row>
  </sheetData>
  <mergeCells count="21">
    <mergeCell ref="A24:B24"/>
    <mergeCell ref="A30:B30"/>
    <mergeCell ref="A11:B11"/>
    <mergeCell ref="A1:B1"/>
    <mergeCell ref="A16:B16"/>
    <mergeCell ref="A25:B25"/>
    <mergeCell ref="A18:B18"/>
    <mergeCell ref="A12:B12"/>
    <mergeCell ref="A26:B26"/>
    <mergeCell ref="A21:B21"/>
    <mergeCell ref="A2:B2"/>
    <mergeCell ref="A5:B5"/>
    <mergeCell ref="A17:B17"/>
    <mergeCell ref="A8:B8"/>
    <mergeCell ref="A20:B20"/>
    <mergeCell ref="A29:B29"/>
    <mergeCell ref="A19:B19"/>
    <mergeCell ref="A10:B10"/>
    <mergeCell ref="A13:B13"/>
    <mergeCell ref="A9:B9"/>
    <mergeCell ref="A31:B3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9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Constants &amp; Assumptions</t>
        </is>
      </c>
      <c r="B1" s="8" t="n"/>
      <c r="C1" s="8" t="n"/>
    </row>
    <row r="3" ht="26" customHeight="1">
      <c r="A3" s="9" t="inlineStr">
        <is>
          <t>Monthly Process Runs</t>
        </is>
      </c>
      <c r="B3" s="10" t="n">
        <v>500</v>
      </c>
      <c r="C3" s="11" t="inlineStr">
        <is>
          <t>Times the full process runs per month</t>
        </is>
      </c>
    </row>
    <row r="4" ht="26" customHeight="1">
      <c r="A4" s="9" t="inlineStr">
        <is>
          <t>Hourly Labor Rate ($)</t>
        </is>
      </c>
      <c r="B4" s="12" t="n">
        <v>35</v>
      </c>
      <c r="C4" s="11" t="inlineStr">
        <is>
          <t>Blended hourly rate for process staff</t>
        </is>
      </c>
    </row>
    <row r="5" ht="26" customHeight="1">
      <c r="A5" s="9" t="inlineStr">
        <is>
          <t>Error Cost Per Occurrence ($)</t>
        </is>
      </c>
      <c r="B5" s="12" t="n">
        <v>50</v>
      </c>
      <c r="C5" s="11" t="inlineStr">
        <is>
          <t>Average cost of handling one error</t>
        </is>
      </c>
    </row>
    <row r="6" ht="26" customHeight="1">
      <c r="A6" s="9" t="inlineStr">
        <is>
          <t>Automation Cost Per Step ($)</t>
        </is>
      </c>
      <c r="B6" s="12" t="n">
        <v>15000</v>
      </c>
      <c r="C6" s="11" t="inlineStr">
        <is>
          <t>Average one-time cost to automate a step</t>
        </is>
      </c>
    </row>
    <row r="7" ht="26" customHeight="1">
      <c r="A7" s="9" t="inlineStr">
        <is>
          <t>Automation Time Reduction (%)</t>
        </is>
      </c>
      <c r="B7" s="13" t="n">
        <v>0.7</v>
      </c>
      <c r="C7" s="11" t="inlineStr">
        <is>
          <t>Avg time saved when a step is automated</t>
        </is>
      </c>
    </row>
    <row r="8" ht="26" customHeight="1">
      <c r="A8" s="9" t="inlineStr">
        <is>
          <t>Automation Error Reduction (%)</t>
        </is>
      </c>
      <c r="B8" s="13" t="n">
        <v>0.9</v>
      </c>
      <c r="C8" s="11" t="inlineStr">
        <is>
          <t>Avg error reduction when automated</t>
        </is>
      </c>
    </row>
    <row r="9" ht="26" customHeight="1">
      <c r="A9" s="9" t="inlineStr">
        <is>
          <t>Target Efficiency Score</t>
        </is>
      </c>
      <c r="B9" s="10" t="n">
        <v>75</v>
      </c>
      <c r="C9" s="11" t="inlineStr">
        <is>
          <t>Minimum acceptable process efficiency (0-100)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F23"/>
  <sheetViews>
    <sheetView showGridLines="0" zoomScale="110" workbookViewId="0">
      <selection activeCell="A1" sqref="A1"/>
    </sheetView>
  </sheetViews>
  <sheetFormatPr baseColWidth="8" defaultRowHeight="15"/>
  <cols>
    <col width="6" customWidth="1" min="1" max="1"/>
    <col width="28" customWidth="1" min="2" max="2"/>
    <col width="14" customWidth="1" min="3" max="3"/>
    <col width="14" customWidth="1" min="4" max="4"/>
    <col width="14" customWidth="1" min="5" max="5"/>
    <col width="14" customWidth="1" min="6" max="6"/>
    <col width="16" customWidth="1" min="7" max="7"/>
    <col width="16" customWidth="1" min="8" max="8"/>
  </cols>
  <sheetData>
    <row r="1" ht="28" customHeight="1">
      <c r="A1" s="14" t="inlineStr">
        <is>
          <t xml:space="preserve">  PROCESS STEPS — Enter in yellow cells</t>
        </is>
      </c>
      <c r="B1" s="15" t="n"/>
      <c r="C1" s="15" t="n"/>
      <c r="D1" s="15" t="n"/>
      <c r="E1" s="15" t="n"/>
      <c r="F1" s="15" t="n"/>
    </row>
    <row r="3" ht="32" customHeight="1">
      <c r="A3" s="16" t="inlineStr">
        <is>
          <t>#</t>
        </is>
      </c>
      <c r="B3" s="16" t="inlineStr">
        <is>
          <t>Process Step</t>
        </is>
      </c>
      <c r="C3" s="16" t="inlineStr">
        <is>
          <t>Time (min)</t>
        </is>
      </c>
      <c r="D3" s="16" t="inlineStr">
        <is>
          <t>Cost/Run ($)</t>
        </is>
      </c>
      <c r="E3" s="16" t="inlineStr">
        <is>
          <t>Error Rate (%)</t>
        </is>
      </c>
      <c r="F3" s="16" t="inlineStr">
        <is>
          <t>Automation Potential (1-10)</t>
        </is>
      </c>
    </row>
    <row r="4">
      <c r="A4" s="17" t="n">
        <v>1</v>
      </c>
      <c r="B4" s="18" t="inlineStr">
        <is>
          <t>Order Received &amp; Logged</t>
        </is>
      </c>
      <c r="C4" s="19" t="n">
        <v>5</v>
      </c>
      <c r="D4" s="20" t="n">
        <v>2.5</v>
      </c>
      <c r="E4" s="21" t="n">
        <v>0.02</v>
      </c>
      <c r="F4" s="19" t="n">
        <v>9</v>
      </c>
    </row>
    <row r="5">
      <c r="A5" s="17" t="n">
        <v>2</v>
      </c>
      <c r="B5" s="18" t="inlineStr">
        <is>
          <t>Credit Check / Validation</t>
        </is>
      </c>
      <c r="C5" s="19" t="n">
        <v>15</v>
      </c>
      <c r="D5" s="20" t="n">
        <v>5</v>
      </c>
      <c r="E5" s="21" t="n">
        <v>0.05</v>
      </c>
      <c r="F5" s="19" t="n">
        <v>8</v>
      </c>
    </row>
    <row r="6">
      <c r="A6" s="17" t="n">
        <v>3</v>
      </c>
      <c r="B6" s="18" t="inlineStr">
        <is>
          <t>Inventory Allocation</t>
        </is>
      </c>
      <c r="C6" s="19" t="n">
        <v>10</v>
      </c>
      <c r="D6" s="20" t="n">
        <v>3</v>
      </c>
      <c r="E6" s="21" t="n">
        <v>0.03</v>
      </c>
      <c r="F6" s="19" t="n">
        <v>7</v>
      </c>
    </row>
    <row r="7">
      <c r="A7" s="17" t="n">
        <v>4</v>
      </c>
      <c r="B7" s="18" t="inlineStr">
        <is>
          <t>Pick &amp; Pack</t>
        </is>
      </c>
      <c r="C7" s="19" t="n">
        <v>20</v>
      </c>
      <c r="D7" s="20" t="n">
        <v>8</v>
      </c>
      <c r="E7" s="21" t="n">
        <v>0.04</v>
      </c>
      <c r="F7" s="19" t="n">
        <v>5</v>
      </c>
    </row>
    <row r="8">
      <c r="A8" s="17" t="n">
        <v>5</v>
      </c>
      <c r="B8" s="18" t="inlineStr">
        <is>
          <t>Quality Inspection</t>
        </is>
      </c>
      <c r="C8" s="19" t="n">
        <v>12</v>
      </c>
      <c r="D8" s="20" t="n">
        <v>6</v>
      </c>
      <c r="E8" s="21" t="n">
        <v>0.02</v>
      </c>
      <c r="F8" s="19" t="n">
        <v>4</v>
      </c>
    </row>
    <row r="9">
      <c r="A9" s="17" t="n">
        <v>6</v>
      </c>
      <c r="B9" s="18" t="inlineStr">
        <is>
          <t>Shipping Label Generation</t>
        </is>
      </c>
      <c r="C9" s="19" t="n">
        <v>3</v>
      </c>
      <c r="D9" s="20" t="n">
        <v>1.5</v>
      </c>
      <c r="E9" s="21" t="n">
        <v>0.01</v>
      </c>
      <c r="F9" s="19" t="n">
        <v>10</v>
      </c>
    </row>
    <row r="10">
      <c r="A10" s="17" t="n">
        <v>7</v>
      </c>
      <c r="B10" s="18" t="inlineStr">
        <is>
          <t>Carrier Handoff</t>
        </is>
      </c>
      <c r="C10" s="19" t="n">
        <v>8</v>
      </c>
      <c r="D10" s="20" t="n">
        <v>4</v>
      </c>
      <c r="E10" s="21" t="n">
        <v>0.03</v>
      </c>
      <c r="F10" s="19" t="n">
        <v>3</v>
      </c>
    </row>
    <row r="11">
      <c r="A11" s="17" t="n">
        <v>8</v>
      </c>
      <c r="B11" s="18" t="inlineStr">
        <is>
          <t>Invoice Generation</t>
        </is>
      </c>
      <c r="C11" s="19" t="n">
        <v>5</v>
      </c>
      <c r="D11" s="20" t="n">
        <v>2</v>
      </c>
      <c r="E11" s="21" t="n">
        <v>0.02</v>
      </c>
      <c r="F11" s="19" t="n">
        <v>9</v>
      </c>
    </row>
    <row r="12">
      <c r="A12" s="17" t="n">
        <v>9</v>
      </c>
      <c r="B12" s="18" t="inlineStr">
        <is>
          <t>Customer Notification</t>
        </is>
      </c>
      <c r="C12" s="19" t="n">
        <v>2</v>
      </c>
      <c r="D12" s="20" t="n">
        <v>1</v>
      </c>
      <c r="E12" s="21" t="n">
        <v>0.01</v>
      </c>
      <c r="F12" s="19" t="n">
        <v>10</v>
      </c>
    </row>
    <row r="13">
      <c r="A13" s="17" t="n">
        <v>10</v>
      </c>
      <c r="B13" s="18" t="inlineStr">
        <is>
          <t>Post-Ship Audit</t>
        </is>
      </c>
      <c r="C13" s="19" t="n">
        <v>10</v>
      </c>
      <c r="D13" s="20" t="n">
        <v>5</v>
      </c>
      <c r="E13" s="21" t="n">
        <v>0.06</v>
      </c>
      <c r="F13" s="19" t="n">
        <v>6</v>
      </c>
    </row>
    <row r="14">
      <c r="A14" s="17" t="n">
        <v>11</v>
      </c>
      <c r="B14" s="18" t="n"/>
      <c r="C14" s="19" t="n"/>
      <c r="D14" s="20" t="n"/>
      <c r="E14" s="21" t="n"/>
      <c r="F14" s="19" t="n"/>
    </row>
    <row r="15">
      <c r="A15" s="17" t="n">
        <v>12</v>
      </c>
      <c r="B15" s="18" t="n"/>
      <c r="C15" s="19" t="n"/>
      <c r="D15" s="20" t="n"/>
      <c r="E15" s="21" t="n"/>
      <c r="F15" s="19" t="n"/>
    </row>
    <row r="16">
      <c r="A16" s="17" t="n">
        <v>13</v>
      </c>
      <c r="B16" s="18" t="n"/>
      <c r="C16" s="19" t="n"/>
      <c r="D16" s="20" t="n"/>
      <c r="E16" s="21" t="n"/>
      <c r="F16" s="19" t="n"/>
    </row>
    <row r="17">
      <c r="A17" s="17" t="n">
        <v>14</v>
      </c>
      <c r="B17" s="18" t="n"/>
      <c r="C17" s="19" t="n"/>
      <c r="D17" s="20" t="n"/>
      <c r="E17" s="21" t="n"/>
      <c r="F17" s="19" t="n"/>
    </row>
    <row r="18">
      <c r="A18" s="17" t="n">
        <v>15</v>
      </c>
      <c r="B18" s="18" t="n"/>
      <c r="C18" s="19" t="n"/>
      <c r="D18" s="20" t="n"/>
      <c r="E18" s="21" t="n"/>
      <c r="F18" s="19" t="n"/>
    </row>
    <row r="19">
      <c r="A19" s="17" t="n">
        <v>16</v>
      </c>
      <c r="B19" s="18" t="n"/>
      <c r="C19" s="19" t="n"/>
      <c r="D19" s="20" t="n"/>
      <c r="E19" s="21" t="n"/>
      <c r="F19" s="19" t="n"/>
    </row>
    <row r="20">
      <c r="A20" s="17" t="n">
        <v>17</v>
      </c>
      <c r="B20" s="18" t="n"/>
      <c r="C20" s="19" t="n"/>
      <c r="D20" s="20" t="n"/>
      <c r="E20" s="21" t="n"/>
      <c r="F20" s="19" t="n"/>
    </row>
    <row r="21">
      <c r="A21" s="17" t="n">
        <v>18</v>
      </c>
      <c r="B21" s="18" t="n"/>
      <c r="C21" s="19" t="n"/>
      <c r="D21" s="20" t="n"/>
      <c r="E21" s="21" t="n"/>
      <c r="F21" s="19" t="n"/>
    </row>
    <row r="22">
      <c r="A22" s="17" t="n">
        <v>19</v>
      </c>
      <c r="B22" s="18" t="n"/>
      <c r="C22" s="19" t="n"/>
      <c r="D22" s="20" t="n"/>
      <c r="E22" s="21" t="n"/>
      <c r="F22" s="19" t="n"/>
    </row>
    <row r="23">
      <c r="A23" s="17" t="n">
        <v>20</v>
      </c>
      <c r="B23" s="18" t="n"/>
      <c r="C23" s="19" t="n"/>
      <c r="D23" s="20" t="n"/>
      <c r="E23" s="21" t="n"/>
      <c r="F23" s="19" t="n"/>
    </row>
  </sheetData>
  <mergeCells count="1"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I88"/>
  <sheetViews>
    <sheetView showGridLines="0" zoomScale="110" workbookViewId="0">
      <selection activeCell="A1" sqref="A1"/>
    </sheetView>
  </sheetViews>
  <sheetFormatPr baseColWidth="8" defaultRowHeight="15"/>
  <cols>
    <col width="6" customWidth="1" min="1" max="1"/>
    <col width="2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6" customWidth="1" min="10" max="10"/>
  </cols>
  <sheetData>
    <row r="1" ht="28" customHeight="1">
      <c r="A1" s="22" t="inlineStr">
        <is>
          <t xml:space="preserve">  CALCULATIONS — All formulas, do NOT edit</t>
        </is>
      </c>
      <c r="B1" s="23" t="n"/>
      <c r="C1" s="23" t="n"/>
      <c r="D1" s="23" t="n"/>
      <c r="E1" s="23" t="n"/>
      <c r="F1" s="23" t="n"/>
      <c r="G1" s="23" t="n"/>
      <c r="H1" s="23" t="n"/>
      <c r="I1" s="23" t="n"/>
    </row>
    <row r="3" ht="28" customHeight="1">
      <c r="A3" s="24" t="inlineStr">
        <is>
          <t xml:space="preserve">  STEP EFFICIENCY SCORES</t>
        </is>
      </c>
      <c r="B3" s="25" t="n"/>
      <c r="C3" s="25" t="n"/>
      <c r="D3" s="25" t="n"/>
      <c r="E3" s="25" t="n"/>
      <c r="F3" s="25" t="n"/>
      <c r="G3" s="25" t="n"/>
      <c r="H3" s="25" t="n"/>
      <c r="I3" s="25" t="n"/>
    </row>
    <row r="4" ht="32" customHeight="1">
      <c r="A4" s="16" t="inlineStr">
        <is>
          <t>#</t>
        </is>
      </c>
      <c r="B4" s="16" t="inlineStr">
        <is>
          <t>Step</t>
        </is>
      </c>
      <c r="C4" s="16" t="inlineStr">
        <is>
          <t>Time Score</t>
        </is>
      </c>
      <c r="D4" s="16" t="inlineStr">
        <is>
          <t>Cost Score</t>
        </is>
      </c>
      <c r="E4" s="16" t="inlineStr">
        <is>
          <t>Error Score</t>
        </is>
      </c>
      <c r="F4" s="16" t="inlineStr">
        <is>
          <t>Efficiency Score</t>
        </is>
      </c>
      <c r="G4" s="16" t="inlineStr">
        <is>
          <t>Monthly Cost</t>
        </is>
      </c>
      <c r="H4" s="16" t="inlineStr">
        <is>
          <t>Monthly Errors</t>
        </is>
      </c>
      <c r="I4" s="16" t="inlineStr">
        <is>
          <t>Priority</t>
        </is>
      </c>
    </row>
    <row r="5">
      <c r="A5" s="26">
        <f>INPUT!A4</f>
        <v/>
      </c>
      <c r="B5" s="27">
        <f>INPUT!B4</f>
        <v/>
      </c>
      <c r="C5" s="28">
        <f>IF(INPUT!C4="","",IFERROR(ROUND((1-(INPUT!C4-MIN(INPUT!C$4:C$23))/(MAX(INPUT!C$4:C$23)-MIN(INPUT!C$4:C$23)))*100,1),100))</f>
        <v/>
      </c>
      <c r="D5" s="28">
        <f>IF(INPUT!D4="","",IFERROR(ROUND((1-(INPUT!D4-MIN(INPUT!D$4:D$23))/(MAX(INPUT!D$4:D$23)-MIN(INPUT!D$4:D$23)))*100,1),100))</f>
        <v/>
      </c>
      <c r="E5" s="28">
        <f>IF(INPUT!E4="","",IFERROR(ROUND((1-(INPUT!E4-MIN(INPUT!E$4:E$23))/(MAX(INPUT!E$4:E$23)-MIN(INPUT!E$4:E$23)))*100,1),100))</f>
        <v/>
      </c>
      <c r="F5" s="29">
        <f>IF(C5="","",ROUND(C5*0.4+D5*0.3+E5*0.3,1))</f>
        <v/>
      </c>
      <c r="G5" s="30">
        <f>IF(INPUT!D4="","",INPUT!D4*CONFIG!B3+INPUT!E4*CONFIG!B3*CONFIG!B5)</f>
        <v/>
      </c>
      <c r="H5" s="31">
        <f>IF(INPUT!E4="","",ROUND(INPUT!E4*CONFIG!B3,0))</f>
        <v/>
      </c>
      <c r="I5" s="32">
        <f>IF(F5="","",IFERROR(RANK(F5,F$5:F$24,1),""))</f>
        <v/>
      </c>
    </row>
    <row r="6">
      <c r="A6" s="26">
        <f>INPUT!A5</f>
        <v/>
      </c>
      <c r="B6" s="27">
        <f>INPUT!B5</f>
        <v/>
      </c>
      <c r="C6" s="28">
        <f>IF(INPUT!C5="","",IFERROR(ROUND((1-(INPUT!C5-MIN(INPUT!C$4:C$23))/(MAX(INPUT!C$4:C$23)-MIN(INPUT!C$4:C$23)))*100,1),100))</f>
        <v/>
      </c>
      <c r="D6" s="28">
        <f>IF(INPUT!D5="","",IFERROR(ROUND((1-(INPUT!D5-MIN(INPUT!D$4:D$23))/(MAX(INPUT!D$4:D$23)-MIN(INPUT!D$4:D$23)))*100,1),100))</f>
        <v/>
      </c>
      <c r="E6" s="28">
        <f>IF(INPUT!E5="","",IFERROR(ROUND((1-(INPUT!E5-MIN(INPUT!E$4:E$23))/(MAX(INPUT!E$4:E$23)-MIN(INPUT!E$4:E$23)))*100,1),100))</f>
        <v/>
      </c>
      <c r="F6" s="29">
        <f>IF(C6="","",ROUND(C6*0.4+D6*0.3+E6*0.3,1))</f>
        <v/>
      </c>
      <c r="G6" s="30">
        <f>IF(INPUT!D5="","",INPUT!D5*CONFIG!B3+INPUT!E5*CONFIG!B3*CONFIG!B5)</f>
        <v/>
      </c>
      <c r="H6" s="31">
        <f>IF(INPUT!E5="","",ROUND(INPUT!E5*CONFIG!B3,0))</f>
        <v/>
      </c>
      <c r="I6" s="32">
        <f>IF(F6="","",IFERROR(RANK(F6,F$5:F$24,1),""))</f>
        <v/>
      </c>
    </row>
    <row r="7">
      <c r="A7" s="26">
        <f>INPUT!A6</f>
        <v/>
      </c>
      <c r="B7" s="27">
        <f>INPUT!B6</f>
        <v/>
      </c>
      <c r="C7" s="28">
        <f>IF(INPUT!C6="","",IFERROR(ROUND((1-(INPUT!C6-MIN(INPUT!C$4:C$23))/(MAX(INPUT!C$4:C$23)-MIN(INPUT!C$4:C$23)))*100,1),100))</f>
        <v/>
      </c>
      <c r="D7" s="28">
        <f>IF(INPUT!D6="","",IFERROR(ROUND((1-(INPUT!D6-MIN(INPUT!D$4:D$23))/(MAX(INPUT!D$4:D$23)-MIN(INPUT!D$4:D$23)))*100,1),100))</f>
        <v/>
      </c>
      <c r="E7" s="28">
        <f>IF(INPUT!E6="","",IFERROR(ROUND((1-(INPUT!E6-MIN(INPUT!E$4:E$23))/(MAX(INPUT!E$4:E$23)-MIN(INPUT!E$4:E$23)))*100,1),100))</f>
        <v/>
      </c>
      <c r="F7" s="29">
        <f>IF(C7="","",ROUND(C7*0.4+D7*0.3+E7*0.3,1))</f>
        <v/>
      </c>
      <c r="G7" s="30">
        <f>IF(INPUT!D6="","",INPUT!D6*CONFIG!B3+INPUT!E6*CONFIG!B3*CONFIG!B5)</f>
        <v/>
      </c>
      <c r="H7" s="31">
        <f>IF(INPUT!E6="","",ROUND(INPUT!E6*CONFIG!B3,0))</f>
        <v/>
      </c>
      <c r="I7" s="32">
        <f>IF(F7="","",IFERROR(RANK(F7,F$5:F$24,1),""))</f>
        <v/>
      </c>
    </row>
    <row r="8">
      <c r="A8" s="26">
        <f>INPUT!A7</f>
        <v/>
      </c>
      <c r="B8" s="27">
        <f>INPUT!B7</f>
        <v/>
      </c>
      <c r="C8" s="28">
        <f>IF(INPUT!C7="","",IFERROR(ROUND((1-(INPUT!C7-MIN(INPUT!C$4:C$23))/(MAX(INPUT!C$4:C$23)-MIN(INPUT!C$4:C$23)))*100,1),100))</f>
        <v/>
      </c>
      <c r="D8" s="28">
        <f>IF(INPUT!D7="","",IFERROR(ROUND((1-(INPUT!D7-MIN(INPUT!D$4:D$23))/(MAX(INPUT!D$4:D$23)-MIN(INPUT!D$4:D$23)))*100,1),100))</f>
        <v/>
      </c>
      <c r="E8" s="28">
        <f>IF(INPUT!E7="","",IFERROR(ROUND((1-(INPUT!E7-MIN(INPUT!E$4:E$23))/(MAX(INPUT!E$4:E$23)-MIN(INPUT!E$4:E$23)))*100,1),100))</f>
        <v/>
      </c>
      <c r="F8" s="29">
        <f>IF(C8="","",ROUND(C8*0.4+D8*0.3+E8*0.3,1))</f>
        <v/>
      </c>
      <c r="G8" s="30">
        <f>IF(INPUT!D7="","",INPUT!D7*CONFIG!B3+INPUT!E7*CONFIG!B3*CONFIG!B5)</f>
        <v/>
      </c>
      <c r="H8" s="31">
        <f>IF(INPUT!E7="","",ROUND(INPUT!E7*CONFIG!B3,0))</f>
        <v/>
      </c>
      <c r="I8" s="32">
        <f>IF(F8="","",IFERROR(RANK(F8,F$5:F$24,1),""))</f>
        <v/>
      </c>
    </row>
    <row r="9">
      <c r="A9" s="26">
        <f>INPUT!A8</f>
        <v/>
      </c>
      <c r="B9" s="27">
        <f>INPUT!B8</f>
        <v/>
      </c>
      <c r="C9" s="28">
        <f>IF(INPUT!C8="","",IFERROR(ROUND((1-(INPUT!C8-MIN(INPUT!C$4:C$23))/(MAX(INPUT!C$4:C$23)-MIN(INPUT!C$4:C$23)))*100,1),100))</f>
        <v/>
      </c>
      <c r="D9" s="28">
        <f>IF(INPUT!D8="","",IFERROR(ROUND((1-(INPUT!D8-MIN(INPUT!D$4:D$23))/(MAX(INPUT!D$4:D$23)-MIN(INPUT!D$4:D$23)))*100,1),100))</f>
        <v/>
      </c>
      <c r="E9" s="28">
        <f>IF(INPUT!E8="","",IFERROR(ROUND((1-(INPUT!E8-MIN(INPUT!E$4:E$23))/(MAX(INPUT!E$4:E$23)-MIN(INPUT!E$4:E$23)))*100,1),100))</f>
        <v/>
      </c>
      <c r="F9" s="29">
        <f>IF(C9="","",ROUND(C9*0.4+D9*0.3+E9*0.3,1))</f>
        <v/>
      </c>
      <c r="G9" s="30">
        <f>IF(INPUT!D8="","",INPUT!D8*CONFIG!B3+INPUT!E8*CONFIG!B3*CONFIG!B5)</f>
        <v/>
      </c>
      <c r="H9" s="31">
        <f>IF(INPUT!E8="","",ROUND(INPUT!E8*CONFIG!B3,0))</f>
        <v/>
      </c>
      <c r="I9" s="32">
        <f>IF(F9="","",IFERROR(RANK(F9,F$5:F$24,1),""))</f>
        <v/>
      </c>
    </row>
    <row r="10">
      <c r="A10" s="26">
        <f>INPUT!A9</f>
        <v/>
      </c>
      <c r="B10" s="27">
        <f>INPUT!B9</f>
        <v/>
      </c>
      <c r="C10" s="28">
        <f>IF(INPUT!C9="","",IFERROR(ROUND((1-(INPUT!C9-MIN(INPUT!C$4:C$23))/(MAX(INPUT!C$4:C$23)-MIN(INPUT!C$4:C$23)))*100,1),100))</f>
        <v/>
      </c>
      <c r="D10" s="28">
        <f>IF(INPUT!D9="","",IFERROR(ROUND((1-(INPUT!D9-MIN(INPUT!D$4:D$23))/(MAX(INPUT!D$4:D$23)-MIN(INPUT!D$4:D$23)))*100,1),100))</f>
        <v/>
      </c>
      <c r="E10" s="28">
        <f>IF(INPUT!E9="","",IFERROR(ROUND((1-(INPUT!E9-MIN(INPUT!E$4:E$23))/(MAX(INPUT!E$4:E$23)-MIN(INPUT!E$4:E$23)))*100,1),100))</f>
        <v/>
      </c>
      <c r="F10" s="29">
        <f>IF(C10="","",ROUND(C10*0.4+D10*0.3+E10*0.3,1))</f>
        <v/>
      </c>
      <c r="G10" s="30">
        <f>IF(INPUT!D9="","",INPUT!D9*CONFIG!B3+INPUT!E9*CONFIG!B3*CONFIG!B5)</f>
        <v/>
      </c>
      <c r="H10" s="31">
        <f>IF(INPUT!E9="","",ROUND(INPUT!E9*CONFIG!B3,0))</f>
        <v/>
      </c>
      <c r="I10" s="32">
        <f>IF(F10="","",IFERROR(RANK(F10,F$5:F$24,1),""))</f>
        <v/>
      </c>
    </row>
    <row r="11">
      <c r="A11" s="26">
        <f>INPUT!A10</f>
        <v/>
      </c>
      <c r="B11" s="27">
        <f>INPUT!B10</f>
        <v/>
      </c>
      <c r="C11" s="28">
        <f>IF(INPUT!C10="","",IFERROR(ROUND((1-(INPUT!C10-MIN(INPUT!C$4:C$23))/(MAX(INPUT!C$4:C$23)-MIN(INPUT!C$4:C$23)))*100,1),100))</f>
        <v/>
      </c>
      <c r="D11" s="28">
        <f>IF(INPUT!D10="","",IFERROR(ROUND((1-(INPUT!D10-MIN(INPUT!D$4:D$23))/(MAX(INPUT!D$4:D$23)-MIN(INPUT!D$4:D$23)))*100,1),100))</f>
        <v/>
      </c>
      <c r="E11" s="28">
        <f>IF(INPUT!E10="","",IFERROR(ROUND((1-(INPUT!E10-MIN(INPUT!E$4:E$23))/(MAX(INPUT!E$4:E$23)-MIN(INPUT!E$4:E$23)))*100,1),100))</f>
        <v/>
      </c>
      <c r="F11" s="29">
        <f>IF(C11="","",ROUND(C11*0.4+D11*0.3+E11*0.3,1))</f>
        <v/>
      </c>
      <c r="G11" s="30">
        <f>IF(INPUT!D10="","",INPUT!D10*CONFIG!B3+INPUT!E10*CONFIG!B3*CONFIG!B5)</f>
        <v/>
      </c>
      <c r="H11" s="31">
        <f>IF(INPUT!E10="","",ROUND(INPUT!E10*CONFIG!B3,0))</f>
        <v/>
      </c>
      <c r="I11" s="32">
        <f>IF(F11="","",IFERROR(RANK(F11,F$5:F$24,1),""))</f>
        <v/>
      </c>
    </row>
    <row r="12">
      <c r="A12" s="26">
        <f>INPUT!A11</f>
        <v/>
      </c>
      <c r="B12" s="27">
        <f>INPUT!B11</f>
        <v/>
      </c>
      <c r="C12" s="28">
        <f>IF(INPUT!C11="","",IFERROR(ROUND((1-(INPUT!C11-MIN(INPUT!C$4:C$23))/(MAX(INPUT!C$4:C$23)-MIN(INPUT!C$4:C$23)))*100,1),100))</f>
        <v/>
      </c>
      <c r="D12" s="28">
        <f>IF(INPUT!D11="","",IFERROR(ROUND((1-(INPUT!D11-MIN(INPUT!D$4:D$23))/(MAX(INPUT!D$4:D$23)-MIN(INPUT!D$4:D$23)))*100,1),100))</f>
        <v/>
      </c>
      <c r="E12" s="28">
        <f>IF(INPUT!E11="","",IFERROR(ROUND((1-(INPUT!E11-MIN(INPUT!E$4:E$23))/(MAX(INPUT!E$4:E$23)-MIN(INPUT!E$4:E$23)))*100,1),100))</f>
        <v/>
      </c>
      <c r="F12" s="29">
        <f>IF(C12="","",ROUND(C12*0.4+D12*0.3+E12*0.3,1))</f>
        <v/>
      </c>
      <c r="G12" s="30">
        <f>IF(INPUT!D11="","",INPUT!D11*CONFIG!B3+INPUT!E11*CONFIG!B3*CONFIG!B5)</f>
        <v/>
      </c>
      <c r="H12" s="31">
        <f>IF(INPUT!E11="","",ROUND(INPUT!E11*CONFIG!B3,0))</f>
        <v/>
      </c>
      <c r="I12" s="32">
        <f>IF(F12="","",IFERROR(RANK(F12,F$5:F$24,1),""))</f>
        <v/>
      </c>
    </row>
    <row r="13">
      <c r="A13" s="26">
        <f>INPUT!A12</f>
        <v/>
      </c>
      <c r="B13" s="27">
        <f>INPUT!B12</f>
        <v/>
      </c>
      <c r="C13" s="28">
        <f>IF(INPUT!C12="","",IFERROR(ROUND((1-(INPUT!C12-MIN(INPUT!C$4:C$23))/(MAX(INPUT!C$4:C$23)-MIN(INPUT!C$4:C$23)))*100,1),100))</f>
        <v/>
      </c>
      <c r="D13" s="28">
        <f>IF(INPUT!D12="","",IFERROR(ROUND((1-(INPUT!D12-MIN(INPUT!D$4:D$23))/(MAX(INPUT!D$4:D$23)-MIN(INPUT!D$4:D$23)))*100,1),100))</f>
        <v/>
      </c>
      <c r="E13" s="28">
        <f>IF(INPUT!E12="","",IFERROR(ROUND((1-(INPUT!E12-MIN(INPUT!E$4:E$23))/(MAX(INPUT!E$4:E$23)-MIN(INPUT!E$4:E$23)))*100,1),100))</f>
        <v/>
      </c>
      <c r="F13" s="29">
        <f>IF(C13="","",ROUND(C13*0.4+D13*0.3+E13*0.3,1))</f>
        <v/>
      </c>
      <c r="G13" s="30">
        <f>IF(INPUT!D12="","",INPUT!D12*CONFIG!B3+INPUT!E12*CONFIG!B3*CONFIG!B5)</f>
        <v/>
      </c>
      <c r="H13" s="31">
        <f>IF(INPUT!E12="","",ROUND(INPUT!E12*CONFIG!B3,0))</f>
        <v/>
      </c>
      <c r="I13" s="32">
        <f>IF(F13="","",IFERROR(RANK(F13,F$5:F$24,1),""))</f>
        <v/>
      </c>
    </row>
    <row r="14">
      <c r="A14" s="26">
        <f>INPUT!A13</f>
        <v/>
      </c>
      <c r="B14" s="27">
        <f>INPUT!B13</f>
        <v/>
      </c>
      <c r="C14" s="28">
        <f>IF(INPUT!C13="","",IFERROR(ROUND((1-(INPUT!C13-MIN(INPUT!C$4:C$23))/(MAX(INPUT!C$4:C$23)-MIN(INPUT!C$4:C$23)))*100,1),100))</f>
        <v/>
      </c>
      <c r="D14" s="28">
        <f>IF(INPUT!D13="","",IFERROR(ROUND((1-(INPUT!D13-MIN(INPUT!D$4:D$23))/(MAX(INPUT!D$4:D$23)-MIN(INPUT!D$4:D$23)))*100,1),100))</f>
        <v/>
      </c>
      <c r="E14" s="28">
        <f>IF(INPUT!E13="","",IFERROR(ROUND((1-(INPUT!E13-MIN(INPUT!E$4:E$23))/(MAX(INPUT!E$4:E$23)-MIN(INPUT!E$4:E$23)))*100,1),100))</f>
        <v/>
      </c>
      <c r="F14" s="29">
        <f>IF(C14="","",ROUND(C14*0.4+D14*0.3+E14*0.3,1))</f>
        <v/>
      </c>
      <c r="G14" s="30">
        <f>IF(INPUT!D13="","",INPUT!D13*CONFIG!B3+INPUT!E13*CONFIG!B3*CONFIG!B5)</f>
        <v/>
      </c>
      <c r="H14" s="31">
        <f>IF(INPUT!E13="","",ROUND(INPUT!E13*CONFIG!B3,0))</f>
        <v/>
      </c>
      <c r="I14" s="32">
        <f>IF(F14="","",IFERROR(RANK(F14,F$5:F$24,1),""))</f>
        <v/>
      </c>
    </row>
    <row r="15">
      <c r="A15" s="26">
        <f>INPUT!A14</f>
        <v/>
      </c>
      <c r="B15" s="27">
        <f>INPUT!B14</f>
        <v/>
      </c>
      <c r="C15" s="28">
        <f>IF(INPUT!C14="","",IFERROR(ROUND((1-(INPUT!C14-MIN(INPUT!C$4:C$23))/(MAX(INPUT!C$4:C$23)-MIN(INPUT!C$4:C$23)))*100,1),100))</f>
        <v/>
      </c>
      <c r="D15" s="28">
        <f>IF(INPUT!D14="","",IFERROR(ROUND((1-(INPUT!D14-MIN(INPUT!D$4:D$23))/(MAX(INPUT!D$4:D$23)-MIN(INPUT!D$4:D$23)))*100,1),100))</f>
        <v/>
      </c>
      <c r="E15" s="28">
        <f>IF(INPUT!E14="","",IFERROR(ROUND((1-(INPUT!E14-MIN(INPUT!E$4:E$23))/(MAX(INPUT!E$4:E$23)-MIN(INPUT!E$4:E$23)))*100,1),100))</f>
        <v/>
      </c>
      <c r="F15" s="29">
        <f>IF(C15="","",ROUND(C15*0.4+D15*0.3+E15*0.3,1))</f>
        <v/>
      </c>
      <c r="G15" s="30">
        <f>IF(INPUT!D14="","",INPUT!D14*CONFIG!B3+INPUT!E14*CONFIG!B3*CONFIG!B5)</f>
        <v/>
      </c>
      <c r="H15" s="31">
        <f>IF(INPUT!E14="","",ROUND(INPUT!E14*CONFIG!B3,0))</f>
        <v/>
      </c>
      <c r="I15" s="32">
        <f>IF(F15="","",IFERROR(RANK(F15,F$5:F$24,1),""))</f>
        <v/>
      </c>
    </row>
    <row r="16">
      <c r="A16" s="26">
        <f>INPUT!A15</f>
        <v/>
      </c>
      <c r="B16" s="27">
        <f>INPUT!B15</f>
        <v/>
      </c>
      <c r="C16" s="28">
        <f>IF(INPUT!C15="","",IFERROR(ROUND((1-(INPUT!C15-MIN(INPUT!C$4:C$23))/(MAX(INPUT!C$4:C$23)-MIN(INPUT!C$4:C$23)))*100,1),100))</f>
        <v/>
      </c>
      <c r="D16" s="28">
        <f>IF(INPUT!D15="","",IFERROR(ROUND((1-(INPUT!D15-MIN(INPUT!D$4:D$23))/(MAX(INPUT!D$4:D$23)-MIN(INPUT!D$4:D$23)))*100,1),100))</f>
        <v/>
      </c>
      <c r="E16" s="28">
        <f>IF(INPUT!E15="","",IFERROR(ROUND((1-(INPUT!E15-MIN(INPUT!E$4:E$23))/(MAX(INPUT!E$4:E$23)-MIN(INPUT!E$4:E$23)))*100,1),100))</f>
        <v/>
      </c>
      <c r="F16" s="29">
        <f>IF(C16="","",ROUND(C16*0.4+D16*0.3+E16*0.3,1))</f>
        <v/>
      </c>
      <c r="G16" s="30">
        <f>IF(INPUT!D15="","",INPUT!D15*CONFIG!B3+INPUT!E15*CONFIG!B3*CONFIG!B5)</f>
        <v/>
      </c>
      <c r="H16" s="31">
        <f>IF(INPUT!E15="","",ROUND(INPUT!E15*CONFIG!B3,0))</f>
        <v/>
      </c>
      <c r="I16" s="32">
        <f>IF(F16="","",IFERROR(RANK(F16,F$5:F$24,1),""))</f>
        <v/>
      </c>
    </row>
    <row r="17">
      <c r="A17" s="26">
        <f>INPUT!A16</f>
        <v/>
      </c>
      <c r="B17" s="27">
        <f>INPUT!B16</f>
        <v/>
      </c>
      <c r="C17" s="28">
        <f>IF(INPUT!C16="","",IFERROR(ROUND((1-(INPUT!C16-MIN(INPUT!C$4:C$23))/(MAX(INPUT!C$4:C$23)-MIN(INPUT!C$4:C$23)))*100,1),100))</f>
        <v/>
      </c>
      <c r="D17" s="28">
        <f>IF(INPUT!D16="","",IFERROR(ROUND((1-(INPUT!D16-MIN(INPUT!D$4:D$23))/(MAX(INPUT!D$4:D$23)-MIN(INPUT!D$4:D$23)))*100,1),100))</f>
        <v/>
      </c>
      <c r="E17" s="28">
        <f>IF(INPUT!E16="","",IFERROR(ROUND((1-(INPUT!E16-MIN(INPUT!E$4:E$23))/(MAX(INPUT!E$4:E$23)-MIN(INPUT!E$4:E$23)))*100,1),100))</f>
        <v/>
      </c>
      <c r="F17" s="29">
        <f>IF(C17="","",ROUND(C17*0.4+D17*0.3+E17*0.3,1))</f>
        <v/>
      </c>
      <c r="G17" s="30">
        <f>IF(INPUT!D16="","",INPUT!D16*CONFIG!B3+INPUT!E16*CONFIG!B3*CONFIG!B5)</f>
        <v/>
      </c>
      <c r="H17" s="31">
        <f>IF(INPUT!E16="","",ROUND(INPUT!E16*CONFIG!B3,0))</f>
        <v/>
      </c>
      <c r="I17" s="32">
        <f>IF(F17="","",IFERROR(RANK(F17,F$5:F$24,1),""))</f>
        <v/>
      </c>
    </row>
    <row r="18">
      <c r="A18" s="26">
        <f>INPUT!A17</f>
        <v/>
      </c>
      <c r="B18" s="27">
        <f>INPUT!B17</f>
        <v/>
      </c>
      <c r="C18" s="28">
        <f>IF(INPUT!C17="","",IFERROR(ROUND((1-(INPUT!C17-MIN(INPUT!C$4:C$23))/(MAX(INPUT!C$4:C$23)-MIN(INPUT!C$4:C$23)))*100,1),100))</f>
        <v/>
      </c>
      <c r="D18" s="28">
        <f>IF(INPUT!D17="","",IFERROR(ROUND((1-(INPUT!D17-MIN(INPUT!D$4:D$23))/(MAX(INPUT!D$4:D$23)-MIN(INPUT!D$4:D$23)))*100,1),100))</f>
        <v/>
      </c>
      <c r="E18" s="28">
        <f>IF(INPUT!E17="","",IFERROR(ROUND((1-(INPUT!E17-MIN(INPUT!E$4:E$23))/(MAX(INPUT!E$4:E$23)-MIN(INPUT!E$4:E$23)))*100,1),100))</f>
        <v/>
      </c>
      <c r="F18" s="29">
        <f>IF(C18="","",ROUND(C18*0.4+D18*0.3+E18*0.3,1))</f>
        <v/>
      </c>
      <c r="G18" s="30">
        <f>IF(INPUT!D17="","",INPUT!D17*CONFIG!B3+INPUT!E17*CONFIG!B3*CONFIG!B5)</f>
        <v/>
      </c>
      <c r="H18" s="31">
        <f>IF(INPUT!E17="","",ROUND(INPUT!E17*CONFIG!B3,0))</f>
        <v/>
      </c>
      <c r="I18" s="32">
        <f>IF(F18="","",IFERROR(RANK(F18,F$5:F$24,1),""))</f>
        <v/>
      </c>
    </row>
    <row r="19">
      <c r="A19" s="26">
        <f>INPUT!A18</f>
        <v/>
      </c>
      <c r="B19" s="27">
        <f>INPUT!B18</f>
        <v/>
      </c>
      <c r="C19" s="28">
        <f>IF(INPUT!C18="","",IFERROR(ROUND((1-(INPUT!C18-MIN(INPUT!C$4:C$23))/(MAX(INPUT!C$4:C$23)-MIN(INPUT!C$4:C$23)))*100,1),100))</f>
        <v/>
      </c>
      <c r="D19" s="28">
        <f>IF(INPUT!D18="","",IFERROR(ROUND((1-(INPUT!D18-MIN(INPUT!D$4:D$23))/(MAX(INPUT!D$4:D$23)-MIN(INPUT!D$4:D$23)))*100,1),100))</f>
        <v/>
      </c>
      <c r="E19" s="28">
        <f>IF(INPUT!E18="","",IFERROR(ROUND((1-(INPUT!E18-MIN(INPUT!E$4:E$23))/(MAX(INPUT!E$4:E$23)-MIN(INPUT!E$4:E$23)))*100,1),100))</f>
        <v/>
      </c>
      <c r="F19" s="29">
        <f>IF(C19="","",ROUND(C19*0.4+D19*0.3+E19*0.3,1))</f>
        <v/>
      </c>
      <c r="G19" s="30">
        <f>IF(INPUT!D18="","",INPUT!D18*CONFIG!B3+INPUT!E18*CONFIG!B3*CONFIG!B5)</f>
        <v/>
      </c>
      <c r="H19" s="31">
        <f>IF(INPUT!E18="","",ROUND(INPUT!E18*CONFIG!B3,0))</f>
        <v/>
      </c>
      <c r="I19" s="32">
        <f>IF(F19="","",IFERROR(RANK(F19,F$5:F$24,1),""))</f>
        <v/>
      </c>
    </row>
    <row r="20">
      <c r="A20" s="26">
        <f>INPUT!A19</f>
        <v/>
      </c>
      <c r="B20" s="27">
        <f>INPUT!B19</f>
        <v/>
      </c>
      <c r="C20" s="28">
        <f>IF(INPUT!C19="","",IFERROR(ROUND((1-(INPUT!C19-MIN(INPUT!C$4:C$23))/(MAX(INPUT!C$4:C$23)-MIN(INPUT!C$4:C$23)))*100,1),100))</f>
        <v/>
      </c>
      <c r="D20" s="28">
        <f>IF(INPUT!D19="","",IFERROR(ROUND((1-(INPUT!D19-MIN(INPUT!D$4:D$23))/(MAX(INPUT!D$4:D$23)-MIN(INPUT!D$4:D$23)))*100,1),100))</f>
        <v/>
      </c>
      <c r="E20" s="28">
        <f>IF(INPUT!E19="","",IFERROR(ROUND((1-(INPUT!E19-MIN(INPUT!E$4:E$23))/(MAX(INPUT!E$4:E$23)-MIN(INPUT!E$4:E$23)))*100,1),100))</f>
        <v/>
      </c>
      <c r="F20" s="29">
        <f>IF(C20="","",ROUND(C20*0.4+D20*0.3+E20*0.3,1))</f>
        <v/>
      </c>
      <c r="G20" s="30">
        <f>IF(INPUT!D19="","",INPUT!D19*CONFIG!B3+INPUT!E19*CONFIG!B3*CONFIG!B5)</f>
        <v/>
      </c>
      <c r="H20" s="31">
        <f>IF(INPUT!E19="","",ROUND(INPUT!E19*CONFIG!B3,0))</f>
        <v/>
      </c>
      <c r="I20" s="32">
        <f>IF(F20="","",IFERROR(RANK(F20,F$5:F$24,1),""))</f>
        <v/>
      </c>
    </row>
    <row r="21">
      <c r="A21" s="26">
        <f>INPUT!A20</f>
        <v/>
      </c>
      <c r="B21" s="27">
        <f>INPUT!B20</f>
        <v/>
      </c>
      <c r="C21" s="28">
        <f>IF(INPUT!C20="","",IFERROR(ROUND((1-(INPUT!C20-MIN(INPUT!C$4:C$23))/(MAX(INPUT!C$4:C$23)-MIN(INPUT!C$4:C$23)))*100,1),100))</f>
        <v/>
      </c>
      <c r="D21" s="28">
        <f>IF(INPUT!D20="","",IFERROR(ROUND((1-(INPUT!D20-MIN(INPUT!D$4:D$23))/(MAX(INPUT!D$4:D$23)-MIN(INPUT!D$4:D$23)))*100,1),100))</f>
        <v/>
      </c>
      <c r="E21" s="28">
        <f>IF(INPUT!E20="","",IFERROR(ROUND((1-(INPUT!E20-MIN(INPUT!E$4:E$23))/(MAX(INPUT!E$4:E$23)-MIN(INPUT!E$4:E$23)))*100,1),100))</f>
        <v/>
      </c>
      <c r="F21" s="29">
        <f>IF(C21="","",ROUND(C21*0.4+D21*0.3+E21*0.3,1))</f>
        <v/>
      </c>
      <c r="G21" s="30">
        <f>IF(INPUT!D20="","",INPUT!D20*CONFIG!B3+INPUT!E20*CONFIG!B3*CONFIG!B5)</f>
        <v/>
      </c>
      <c r="H21" s="31">
        <f>IF(INPUT!E20="","",ROUND(INPUT!E20*CONFIG!B3,0))</f>
        <v/>
      </c>
      <c r="I21" s="32">
        <f>IF(F21="","",IFERROR(RANK(F21,F$5:F$24,1),""))</f>
        <v/>
      </c>
    </row>
    <row r="22">
      <c r="A22" s="26">
        <f>INPUT!A21</f>
        <v/>
      </c>
      <c r="B22" s="27">
        <f>INPUT!B21</f>
        <v/>
      </c>
      <c r="C22" s="28">
        <f>IF(INPUT!C21="","",IFERROR(ROUND((1-(INPUT!C21-MIN(INPUT!C$4:C$23))/(MAX(INPUT!C$4:C$23)-MIN(INPUT!C$4:C$23)))*100,1),100))</f>
        <v/>
      </c>
      <c r="D22" s="28">
        <f>IF(INPUT!D21="","",IFERROR(ROUND((1-(INPUT!D21-MIN(INPUT!D$4:D$23))/(MAX(INPUT!D$4:D$23)-MIN(INPUT!D$4:D$23)))*100,1),100))</f>
        <v/>
      </c>
      <c r="E22" s="28">
        <f>IF(INPUT!E21="","",IFERROR(ROUND((1-(INPUT!E21-MIN(INPUT!E$4:E$23))/(MAX(INPUT!E$4:E$23)-MIN(INPUT!E$4:E$23)))*100,1),100))</f>
        <v/>
      </c>
      <c r="F22" s="29">
        <f>IF(C22="","",ROUND(C22*0.4+D22*0.3+E22*0.3,1))</f>
        <v/>
      </c>
      <c r="G22" s="30">
        <f>IF(INPUT!D21="","",INPUT!D21*CONFIG!B3+INPUT!E21*CONFIG!B3*CONFIG!B5)</f>
        <v/>
      </c>
      <c r="H22" s="31">
        <f>IF(INPUT!E21="","",ROUND(INPUT!E21*CONFIG!B3,0))</f>
        <v/>
      </c>
      <c r="I22" s="32">
        <f>IF(F22="","",IFERROR(RANK(F22,F$5:F$24,1),""))</f>
        <v/>
      </c>
    </row>
    <row r="23">
      <c r="A23" s="26">
        <f>INPUT!A22</f>
        <v/>
      </c>
      <c r="B23" s="27">
        <f>INPUT!B22</f>
        <v/>
      </c>
      <c r="C23" s="28">
        <f>IF(INPUT!C22="","",IFERROR(ROUND((1-(INPUT!C22-MIN(INPUT!C$4:C$23))/(MAX(INPUT!C$4:C$23)-MIN(INPUT!C$4:C$23)))*100,1),100))</f>
        <v/>
      </c>
      <c r="D23" s="28">
        <f>IF(INPUT!D22="","",IFERROR(ROUND((1-(INPUT!D22-MIN(INPUT!D$4:D$23))/(MAX(INPUT!D$4:D$23)-MIN(INPUT!D$4:D$23)))*100,1),100))</f>
        <v/>
      </c>
      <c r="E23" s="28">
        <f>IF(INPUT!E22="","",IFERROR(ROUND((1-(INPUT!E22-MIN(INPUT!E$4:E$23))/(MAX(INPUT!E$4:E$23)-MIN(INPUT!E$4:E$23)))*100,1),100))</f>
        <v/>
      </c>
      <c r="F23" s="29">
        <f>IF(C23="","",ROUND(C23*0.4+D23*0.3+E23*0.3,1))</f>
        <v/>
      </c>
      <c r="G23" s="30">
        <f>IF(INPUT!D22="","",INPUT!D22*CONFIG!B3+INPUT!E22*CONFIG!B3*CONFIG!B5)</f>
        <v/>
      </c>
      <c r="H23" s="31">
        <f>IF(INPUT!E22="","",ROUND(INPUT!E22*CONFIG!B3,0))</f>
        <v/>
      </c>
      <c r="I23" s="32">
        <f>IF(F23="","",IFERROR(RANK(F23,F$5:F$24,1),""))</f>
        <v/>
      </c>
    </row>
    <row r="24">
      <c r="A24" s="26">
        <f>INPUT!A23</f>
        <v/>
      </c>
      <c r="B24" s="27">
        <f>INPUT!B23</f>
        <v/>
      </c>
      <c r="C24" s="28">
        <f>IF(INPUT!C23="","",IFERROR(ROUND((1-(INPUT!C23-MIN(INPUT!C$4:C$23))/(MAX(INPUT!C$4:C$23)-MIN(INPUT!C$4:C$23)))*100,1),100))</f>
        <v/>
      </c>
      <c r="D24" s="28">
        <f>IF(INPUT!D23="","",IFERROR(ROUND((1-(INPUT!D23-MIN(INPUT!D$4:D$23))/(MAX(INPUT!D$4:D$23)-MIN(INPUT!D$4:D$23)))*100,1),100))</f>
        <v/>
      </c>
      <c r="E24" s="28">
        <f>IF(INPUT!E23="","",IFERROR(ROUND((1-(INPUT!E23-MIN(INPUT!E$4:E$23))/(MAX(INPUT!E$4:E$23)-MIN(INPUT!E$4:E$23)))*100,1),100))</f>
        <v/>
      </c>
      <c r="F24" s="29">
        <f>IF(C24="","",ROUND(C24*0.4+D24*0.3+E24*0.3,1))</f>
        <v/>
      </c>
      <c r="G24" s="30">
        <f>IF(INPUT!D23="","",INPUT!D23*CONFIG!B3+INPUT!E23*CONFIG!B3*CONFIG!B5)</f>
        <v/>
      </c>
      <c r="H24" s="31">
        <f>IF(INPUT!E23="","",ROUND(INPUT!E23*CONFIG!B3,0))</f>
        <v/>
      </c>
      <c r="I24" s="32">
        <f>IF(F24="","",IFERROR(RANK(F24,F$5:F$24,1),""))</f>
        <v/>
      </c>
    </row>
    <row r="26" ht="28" customHeight="1">
      <c r="A26" s="24" t="inlineStr">
        <is>
          <t xml:space="preserve">  BOTTLENECK ANALYSIS</t>
        </is>
      </c>
      <c r="B26" s="25" t="n"/>
      <c r="C26" s="25" t="n"/>
      <c r="D26" s="25" t="n"/>
      <c r="E26" s="25" t="n"/>
      <c r="F26" s="25" t="n"/>
      <c r="G26" s="25" t="n"/>
      <c r="H26" s="25" t="n"/>
      <c r="I26" s="25" t="n"/>
    </row>
    <row r="27" ht="32" customHeight="1">
      <c r="A27" s="16" t="inlineStr">
        <is>
          <t>#</t>
        </is>
      </c>
      <c r="B27" s="16" t="inlineStr">
        <is>
          <t>Step</t>
        </is>
      </c>
      <c r="C27" s="16" t="inlineStr">
        <is>
          <t>% of Total Time</t>
        </is>
      </c>
      <c r="D27" s="16" t="inlineStr">
        <is>
          <t>% of Total Cost</t>
        </is>
      </c>
      <c r="E27" s="16" t="inlineStr">
        <is>
          <t>Cumulative Time %</t>
        </is>
      </c>
      <c r="F27" s="16" t="inlineStr">
        <is>
          <t>Is Bottleneck?</t>
        </is>
      </c>
      <c r="G27" s="16" t="inlineStr">
        <is>
          <t>Time Rank</t>
        </is>
      </c>
      <c r="H27" s="16" t="inlineStr">
        <is>
          <t>Cost Rank</t>
        </is>
      </c>
    </row>
    <row r="28">
      <c r="A28" s="26">
        <f>A5</f>
        <v/>
      </c>
      <c r="B28" s="27">
        <f>B5</f>
        <v/>
      </c>
      <c r="C28" s="33">
        <f>IF(INPUT!C4="","",IFERROR(INPUT!C4/SUMPRODUCT((INPUT!C$4:C$23&lt;&gt;"")*INPUT!C$4:C$23),0))</f>
        <v/>
      </c>
      <c r="D28" s="33">
        <f>IF(INPUT!D4="","",IFERROR(INPUT!D4/SUMPRODUCT((INPUT!D$4:D$23&lt;&gt;"")*INPUT!D$4:D$23),0))</f>
        <v/>
      </c>
      <c r="E28" s="33">
        <f>IF(C28="","",IFERROR(SUMPRODUCT((INPUT!C$4:C$4&lt;&gt;"")*INPUT!C$4:C$4)/SUMPRODUCT((INPUT!C$4:C$23&lt;&gt;"")*INPUT!C$4:C$23),0))</f>
        <v/>
      </c>
      <c r="F28" s="26">
        <f>IF(C28="","",IF(AND(C28&gt;0.15,D28&gt;0.10),"BOTTLENECK",""))</f>
        <v/>
      </c>
      <c r="G28" s="31">
        <f>IF(INPUT!C4="","",IFERROR(RANK(INPUT!C4,INPUT!C$4:C$23,0),""))</f>
        <v/>
      </c>
      <c r="H28" s="31">
        <f>IF(INPUT!D4="","",IFERROR(RANK(INPUT!D4,INPUT!D$4:D$23,0),""))</f>
        <v/>
      </c>
    </row>
    <row r="29">
      <c r="A29" s="26">
        <f>A6</f>
        <v/>
      </c>
      <c r="B29" s="27">
        <f>B6</f>
        <v/>
      </c>
      <c r="C29" s="33">
        <f>IF(INPUT!C5="","",IFERROR(INPUT!C5/SUMPRODUCT((INPUT!C$4:C$23&lt;&gt;"")*INPUT!C$4:C$23),0))</f>
        <v/>
      </c>
      <c r="D29" s="33">
        <f>IF(INPUT!D5="","",IFERROR(INPUT!D5/SUMPRODUCT((INPUT!D$4:D$23&lt;&gt;"")*INPUT!D$4:D$23),0))</f>
        <v/>
      </c>
      <c r="E29" s="33">
        <f>IF(C29="","",IFERROR(SUMPRODUCT((INPUT!C$4:C$5&lt;&gt;"")*INPUT!C$4:C$5)/SUMPRODUCT((INPUT!C$4:C$23&lt;&gt;"")*INPUT!C$4:C$23),0))</f>
        <v/>
      </c>
      <c r="F29" s="26">
        <f>IF(C29="","",IF(AND(C29&gt;0.15,D29&gt;0.10),"BOTTLENECK",""))</f>
        <v/>
      </c>
      <c r="G29" s="31">
        <f>IF(INPUT!C5="","",IFERROR(RANK(INPUT!C5,INPUT!C$4:C$23,0),""))</f>
        <v/>
      </c>
      <c r="H29" s="31">
        <f>IF(INPUT!D5="","",IFERROR(RANK(INPUT!D5,INPUT!D$4:D$23,0),""))</f>
        <v/>
      </c>
    </row>
    <row r="30">
      <c r="A30" s="26">
        <f>A7</f>
        <v/>
      </c>
      <c r="B30" s="27">
        <f>B7</f>
        <v/>
      </c>
      <c r="C30" s="33">
        <f>IF(INPUT!C6="","",IFERROR(INPUT!C6/SUMPRODUCT((INPUT!C$4:C$23&lt;&gt;"")*INPUT!C$4:C$23),0))</f>
        <v/>
      </c>
      <c r="D30" s="33">
        <f>IF(INPUT!D6="","",IFERROR(INPUT!D6/SUMPRODUCT((INPUT!D$4:D$23&lt;&gt;"")*INPUT!D$4:D$23),0))</f>
        <v/>
      </c>
      <c r="E30" s="33">
        <f>IF(C30="","",IFERROR(SUMPRODUCT((INPUT!C$4:C$6&lt;&gt;"")*INPUT!C$4:C$6)/SUMPRODUCT((INPUT!C$4:C$23&lt;&gt;"")*INPUT!C$4:C$23),0))</f>
        <v/>
      </c>
      <c r="F30" s="26">
        <f>IF(C30="","",IF(AND(C30&gt;0.15,D30&gt;0.10),"BOTTLENECK",""))</f>
        <v/>
      </c>
      <c r="G30" s="31">
        <f>IF(INPUT!C6="","",IFERROR(RANK(INPUT!C6,INPUT!C$4:C$23,0),""))</f>
        <v/>
      </c>
      <c r="H30" s="31">
        <f>IF(INPUT!D6="","",IFERROR(RANK(INPUT!D6,INPUT!D$4:D$23,0),""))</f>
        <v/>
      </c>
    </row>
    <row r="31">
      <c r="A31" s="26">
        <f>A8</f>
        <v/>
      </c>
      <c r="B31" s="27">
        <f>B8</f>
        <v/>
      </c>
      <c r="C31" s="33">
        <f>IF(INPUT!C7="","",IFERROR(INPUT!C7/SUMPRODUCT((INPUT!C$4:C$23&lt;&gt;"")*INPUT!C$4:C$23),0))</f>
        <v/>
      </c>
      <c r="D31" s="33">
        <f>IF(INPUT!D7="","",IFERROR(INPUT!D7/SUMPRODUCT((INPUT!D$4:D$23&lt;&gt;"")*INPUT!D$4:D$23),0))</f>
        <v/>
      </c>
      <c r="E31" s="33">
        <f>IF(C31="","",IFERROR(SUMPRODUCT((INPUT!C$4:C$7&lt;&gt;"")*INPUT!C$4:C$7)/SUMPRODUCT((INPUT!C$4:C$23&lt;&gt;"")*INPUT!C$4:C$23),0))</f>
        <v/>
      </c>
      <c r="F31" s="26">
        <f>IF(C31="","",IF(AND(C31&gt;0.15,D31&gt;0.10),"BOTTLENECK",""))</f>
        <v/>
      </c>
      <c r="G31" s="31">
        <f>IF(INPUT!C7="","",IFERROR(RANK(INPUT!C7,INPUT!C$4:C$23,0),""))</f>
        <v/>
      </c>
      <c r="H31" s="31">
        <f>IF(INPUT!D7="","",IFERROR(RANK(INPUT!D7,INPUT!D$4:D$23,0),""))</f>
        <v/>
      </c>
    </row>
    <row r="32">
      <c r="A32" s="26">
        <f>A9</f>
        <v/>
      </c>
      <c r="B32" s="27">
        <f>B9</f>
        <v/>
      </c>
      <c r="C32" s="33">
        <f>IF(INPUT!C8="","",IFERROR(INPUT!C8/SUMPRODUCT((INPUT!C$4:C$23&lt;&gt;"")*INPUT!C$4:C$23),0))</f>
        <v/>
      </c>
      <c r="D32" s="33">
        <f>IF(INPUT!D8="","",IFERROR(INPUT!D8/SUMPRODUCT((INPUT!D$4:D$23&lt;&gt;"")*INPUT!D$4:D$23),0))</f>
        <v/>
      </c>
      <c r="E32" s="33">
        <f>IF(C32="","",IFERROR(SUMPRODUCT((INPUT!C$4:C$8&lt;&gt;"")*INPUT!C$4:C$8)/SUMPRODUCT((INPUT!C$4:C$23&lt;&gt;"")*INPUT!C$4:C$23),0))</f>
        <v/>
      </c>
      <c r="F32" s="26">
        <f>IF(C32="","",IF(AND(C32&gt;0.15,D32&gt;0.10),"BOTTLENECK",""))</f>
        <v/>
      </c>
      <c r="G32" s="31">
        <f>IF(INPUT!C8="","",IFERROR(RANK(INPUT!C8,INPUT!C$4:C$23,0),""))</f>
        <v/>
      </c>
      <c r="H32" s="31">
        <f>IF(INPUT!D8="","",IFERROR(RANK(INPUT!D8,INPUT!D$4:D$23,0),""))</f>
        <v/>
      </c>
    </row>
    <row r="33">
      <c r="A33" s="26">
        <f>A10</f>
        <v/>
      </c>
      <c r="B33" s="27">
        <f>B10</f>
        <v/>
      </c>
      <c r="C33" s="33">
        <f>IF(INPUT!C9="","",IFERROR(INPUT!C9/SUMPRODUCT((INPUT!C$4:C$23&lt;&gt;"")*INPUT!C$4:C$23),0))</f>
        <v/>
      </c>
      <c r="D33" s="33">
        <f>IF(INPUT!D9="","",IFERROR(INPUT!D9/SUMPRODUCT((INPUT!D$4:D$23&lt;&gt;"")*INPUT!D$4:D$23),0))</f>
        <v/>
      </c>
      <c r="E33" s="33">
        <f>IF(C33="","",IFERROR(SUMPRODUCT((INPUT!C$4:C$9&lt;&gt;"")*INPUT!C$4:C$9)/SUMPRODUCT((INPUT!C$4:C$23&lt;&gt;"")*INPUT!C$4:C$23),0))</f>
        <v/>
      </c>
      <c r="F33" s="26">
        <f>IF(C33="","",IF(AND(C33&gt;0.15,D33&gt;0.10),"BOTTLENECK",""))</f>
        <v/>
      </c>
      <c r="G33" s="31">
        <f>IF(INPUT!C9="","",IFERROR(RANK(INPUT!C9,INPUT!C$4:C$23,0),""))</f>
        <v/>
      </c>
      <c r="H33" s="31">
        <f>IF(INPUT!D9="","",IFERROR(RANK(INPUT!D9,INPUT!D$4:D$23,0),""))</f>
        <v/>
      </c>
    </row>
    <row r="34">
      <c r="A34" s="26">
        <f>A11</f>
        <v/>
      </c>
      <c r="B34" s="27">
        <f>B11</f>
        <v/>
      </c>
      <c r="C34" s="33">
        <f>IF(INPUT!C10="","",IFERROR(INPUT!C10/SUMPRODUCT((INPUT!C$4:C$23&lt;&gt;"")*INPUT!C$4:C$23),0))</f>
        <v/>
      </c>
      <c r="D34" s="33">
        <f>IF(INPUT!D10="","",IFERROR(INPUT!D10/SUMPRODUCT((INPUT!D$4:D$23&lt;&gt;"")*INPUT!D$4:D$23),0))</f>
        <v/>
      </c>
      <c r="E34" s="33">
        <f>IF(C34="","",IFERROR(SUMPRODUCT((INPUT!C$4:C$10&lt;&gt;"")*INPUT!C$4:C$10)/SUMPRODUCT((INPUT!C$4:C$23&lt;&gt;"")*INPUT!C$4:C$23),0))</f>
        <v/>
      </c>
      <c r="F34" s="26">
        <f>IF(C34="","",IF(AND(C34&gt;0.15,D34&gt;0.10),"BOTTLENECK",""))</f>
        <v/>
      </c>
      <c r="G34" s="31">
        <f>IF(INPUT!C10="","",IFERROR(RANK(INPUT!C10,INPUT!C$4:C$23,0),""))</f>
        <v/>
      </c>
      <c r="H34" s="31">
        <f>IF(INPUT!D10="","",IFERROR(RANK(INPUT!D10,INPUT!D$4:D$23,0),""))</f>
        <v/>
      </c>
    </row>
    <row r="35">
      <c r="A35" s="26">
        <f>A12</f>
        <v/>
      </c>
      <c r="B35" s="27">
        <f>B12</f>
        <v/>
      </c>
      <c r="C35" s="33">
        <f>IF(INPUT!C11="","",IFERROR(INPUT!C11/SUMPRODUCT((INPUT!C$4:C$23&lt;&gt;"")*INPUT!C$4:C$23),0))</f>
        <v/>
      </c>
      <c r="D35" s="33">
        <f>IF(INPUT!D11="","",IFERROR(INPUT!D11/SUMPRODUCT((INPUT!D$4:D$23&lt;&gt;"")*INPUT!D$4:D$23),0))</f>
        <v/>
      </c>
      <c r="E35" s="33">
        <f>IF(C35="","",IFERROR(SUMPRODUCT((INPUT!C$4:C$11&lt;&gt;"")*INPUT!C$4:C$11)/SUMPRODUCT((INPUT!C$4:C$23&lt;&gt;"")*INPUT!C$4:C$23),0))</f>
        <v/>
      </c>
      <c r="F35" s="26">
        <f>IF(C35="","",IF(AND(C35&gt;0.15,D35&gt;0.10),"BOTTLENECK",""))</f>
        <v/>
      </c>
      <c r="G35" s="31">
        <f>IF(INPUT!C11="","",IFERROR(RANK(INPUT!C11,INPUT!C$4:C$23,0),""))</f>
        <v/>
      </c>
      <c r="H35" s="31">
        <f>IF(INPUT!D11="","",IFERROR(RANK(INPUT!D11,INPUT!D$4:D$23,0),""))</f>
        <v/>
      </c>
    </row>
    <row r="36">
      <c r="A36" s="26">
        <f>A13</f>
        <v/>
      </c>
      <c r="B36" s="27">
        <f>B13</f>
        <v/>
      </c>
      <c r="C36" s="33">
        <f>IF(INPUT!C12="","",IFERROR(INPUT!C12/SUMPRODUCT((INPUT!C$4:C$23&lt;&gt;"")*INPUT!C$4:C$23),0))</f>
        <v/>
      </c>
      <c r="D36" s="33">
        <f>IF(INPUT!D12="","",IFERROR(INPUT!D12/SUMPRODUCT((INPUT!D$4:D$23&lt;&gt;"")*INPUT!D$4:D$23),0))</f>
        <v/>
      </c>
      <c r="E36" s="33">
        <f>IF(C36="","",IFERROR(SUMPRODUCT((INPUT!C$4:C$12&lt;&gt;"")*INPUT!C$4:C$12)/SUMPRODUCT((INPUT!C$4:C$23&lt;&gt;"")*INPUT!C$4:C$23),0))</f>
        <v/>
      </c>
      <c r="F36" s="26">
        <f>IF(C36="","",IF(AND(C36&gt;0.15,D36&gt;0.10),"BOTTLENECK",""))</f>
        <v/>
      </c>
      <c r="G36" s="31">
        <f>IF(INPUT!C12="","",IFERROR(RANK(INPUT!C12,INPUT!C$4:C$23,0),""))</f>
        <v/>
      </c>
      <c r="H36" s="31">
        <f>IF(INPUT!D12="","",IFERROR(RANK(INPUT!D12,INPUT!D$4:D$23,0),""))</f>
        <v/>
      </c>
    </row>
    <row r="37">
      <c r="A37" s="26">
        <f>A14</f>
        <v/>
      </c>
      <c r="B37" s="27">
        <f>B14</f>
        <v/>
      </c>
      <c r="C37" s="33">
        <f>IF(INPUT!C13="","",IFERROR(INPUT!C13/SUMPRODUCT((INPUT!C$4:C$23&lt;&gt;"")*INPUT!C$4:C$23),0))</f>
        <v/>
      </c>
      <c r="D37" s="33">
        <f>IF(INPUT!D13="","",IFERROR(INPUT!D13/SUMPRODUCT((INPUT!D$4:D$23&lt;&gt;"")*INPUT!D$4:D$23),0))</f>
        <v/>
      </c>
      <c r="E37" s="33">
        <f>IF(C37="","",IFERROR(SUMPRODUCT((INPUT!C$4:C$13&lt;&gt;"")*INPUT!C$4:C$13)/SUMPRODUCT((INPUT!C$4:C$23&lt;&gt;"")*INPUT!C$4:C$23),0))</f>
        <v/>
      </c>
      <c r="F37" s="26">
        <f>IF(C37="","",IF(AND(C37&gt;0.15,D37&gt;0.10),"BOTTLENECK",""))</f>
        <v/>
      </c>
      <c r="G37" s="31">
        <f>IF(INPUT!C13="","",IFERROR(RANK(INPUT!C13,INPUT!C$4:C$23,0),""))</f>
        <v/>
      </c>
      <c r="H37" s="31">
        <f>IF(INPUT!D13="","",IFERROR(RANK(INPUT!D13,INPUT!D$4:D$23,0),""))</f>
        <v/>
      </c>
    </row>
    <row r="38">
      <c r="A38" s="26">
        <f>A15</f>
        <v/>
      </c>
      <c r="B38" s="27">
        <f>B15</f>
        <v/>
      </c>
      <c r="C38" s="33">
        <f>IF(INPUT!C14="","",IFERROR(INPUT!C14/SUMPRODUCT((INPUT!C$4:C$23&lt;&gt;"")*INPUT!C$4:C$23),0))</f>
        <v/>
      </c>
      <c r="D38" s="33">
        <f>IF(INPUT!D14="","",IFERROR(INPUT!D14/SUMPRODUCT((INPUT!D$4:D$23&lt;&gt;"")*INPUT!D$4:D$23),0))</f>
        <v/>
      </c>
      <c r="E38" s="33">
        <f>IF(C38="","",IFERROR(SUMPRODUCT((INPUT!C$4:C$14&lt;&gt;"")*INPUT!C$4:C$14)/SUMPRODUCT((INPUT!C$4:C$23&lt;&gt;"")*INPUT!C$4:C$23),0))</f>
        <v/>
      </c>
      <c r="F38" s="26">
        <f>IF(C38="","",IF(AND(C38&gt;0.15,D38&gt;0.10),"BOTTLENECK",""))</f>
        <v/>
      </c>
      <c r="G38" s="31">
        <f>IF(INPUT!C14="","",IFERROR(RANK(INPUT!C14,INPUT!C$4:C$23,0),""))</f>
        <v/>
      </c>
      <c r="H38" s="31">
        <f>IF(INPUT!D14="","",IFERROR(RANK(INPUT!D14,INPUT!D$4:D$23,0),""))</f>
        <v/>
      </c>
    </row>
    <row r="39">
      <c r="A39" s="26">
        <f>A16</f>
        <v/>
      </c>
      <c r="B39" s="27">
        <f>B16</f>
        <v/>
      </c>
      <c r="C39" s="33">
        <f>IF(INPUT!C15="","",IFERROR(INPUT!C15/SUMPRODUCT((INPUT!C$4:C$23&lt;&gt;"")*INPUT!C$4:C$23),0))</f>
        <v/>
      </c>
      <c r="D39" s="33">
        <f>IF(INPUT!D15="","",IFERROR(INPUT!D15/SUMPRODUCT((INPUT!D$4:D$23&lt;&gt;"")*INPUT!D$4:D$23),0))</f>
        <v/>
      </c>
      <c r="E39" s="33">
        <f>IF(C39="","",IFERROR(SUMPRODUCT((INPUT!C$4:C$15&lt;&gt;"")*INPUT!C$4:C$15)/SUMPRODUCT((INPUT!C$4:C$23&lt;&gt;"")*INPUT!C$4:C$23),0))</f>
        <v/>
      </c>
      <c r="F39" s="26">
        <f>IF(C39="","",IF(AND(C39&gt;0.15,D39&gt;0.10),"BOTTLENECK",""))</f>
        <v/>
      </c>
      <c r="G39" s="31">
        <f>IF(INPUT!C15="","",IFERROR(RANK(INPUT!C15,INPUT!C$4:C$23,0),""))</f>
        <v/>
      </c>
      <c r="H39" s="31">
        <f>IF(INPUT!D15="","",IFERROR(RANK(INPUT!D15,INPUT!D$4:D$23,0),""))</f>
        <v/>
      </c>
    </row>
    <row r="40">
      <c r="A40" s="26">
        <f>A17</f>
        <v/>
      </c>
      <c r="B40" s="27">
        <f>B17</f>
        <v/>
      </c>
      <c r="C40" s="33">
        <f>IF(INPUT!C16="","",IFERROR(INPUT!C16/SUMPRODUCT((INPUT!C$4:C$23&lt;&gt;"")*INPUT!C$4:C$23),0))</f>
        <v/>
      </c>
      <c r="D40" s="33">
        <f>IF(INPUT!D16="","",IFERROR(INPUT!D16/SUMPRODUCT((INPUT!D$4:D$23&lt;&gt;"")*INPUT!D$4:D$23),0))</f>
        <v/>
      </c>
      <c r="E40" s="33">
        <f>IF(C40="","",IFERROR(SUMPRODUCT((INPUT!C$4:C$16&lt;&gt;"")*INPUT!C$4:C$16)/SUMPRODUCT((INPUT!C$4:C$23&lt;&gt;"")*INPUT!C$4:C$23),0))</f>
        <v/>
      </c>
      <c r="F40" s="26">
        <f>IF(C40="","",IF(AND(C40&gt;0.15,D40&gt;0.10),"BOTTLENECK",""))</f>
        <v/>
      </c>
      <c r="G40" s="31">
        <f>IF(INPUT!C16="","",IFERROR(RANK(INPUT!C16,INPUT!C$4:C$23,0),""))</f>
        <v/>
      </c>
      <c r="H40" s="31">
        <f>IF(INPUT!D16="","",IFERROR(RANK(INPUT!D16,INPUT!D$4:D$23,0),""))</f>
        <v/>
      </c>
    </row>
    <row r="41">
      <c r="A41" s="26">
        <f>A18</f>
        <v/>
      </c>
      <c r="B41" s="27">
        <f>B18</f>
        <v/>
      </c>
      <c r="C41" s="33">
        <f>IF(INPUT!C17="","",IFERROR(INPUT!C17/SUMPRODUCT((INPUT!C$4:C$23&lt;&gt;"")*INPUT!C$4:C$23),0))</f>
        <v/>
      </c>
      <c r="D41" s="33">
        <f>IF(INPUT!D17="","",IFERROR(INPUT!D17/SUMPRODUCT((INPUT!D$4:D$23&lt;&gt;"")*INPUT!D$4:D$23),0))</f>
        <v/>
      </c>
      <c r="E41" s="33">
        <f>IF(C41="","",IFERROR(SUMPRODUCT((INPUT!C$4:C$17&lt;&gt;"")*INPUT!C$4:C$17)/SUMPRODUCT((INPUT!C$4:C$23&lt;&gt;"")*INPUT!C$4:C$23),0))</f>
        <v/>
      </c>
      <c r="F41" s="26">
        <f>IF(C41="","",IF(AND(C41&gt;0.15,D41&gt;0.10),"BOTTLENECK",""))</f>
        <v/>
      </c>
      <c r="G41" s="31">
        <f>IF(INPUT!C17="","",IFERROR(RANK(INPUT!C17,INPUT!C$4:C$23,0),""))</f>
        <v/>
      </c>
      <c r="H41" s="31">
        <f>IF(INPUT!D17="","",IFERROR(RANK(INPUT!D17,INPUT!D$4:D$23,0),""))</f>
        <v/>
      </c>
    </row>
    <row r="42">
      <c r="A42" s="26">
        <f>A19</f>
        <v/>
      </c>
      <c r="B42" s="27">
        <f>B19</f>
        <v/>
      </c>
      <c r="C42" s="33">
        <f>IF(INPUT!C18="","",IFERROR(INPUT!C18/SUMPRODUCT((INPUT!C$4:C$23&lt;&gt;"")*INPUT!C$4:C$23),0))</f>
        <v/>
      </c>
      <c r="D42" s="33">
        <f>IF(INPUT!D18="","",IFERROR(INPUT!D18/SUMPRODUCT((INPUT!D$4:D$23&lt;&gt;"")*INPUT!D$4:D$23),0))</f>
        <v/>
      </c>
      <c r="E42" s="33">
        <f>IF(C42="","",IFERROR(SUMPRODUCT((INPUT!C$4:C$18&lt;&gt;"")*INPUT!C$4:C$18)/SUMPRODUCT((INPUT!C$4:C$23&lt;&gt;"")*INPUT!C$4:C$23),0))</f>
        <v/>
      </c>
      <c r="F42" s="26">
        <f>IF(C42="","",IF(AND(C42&gt;0.15,D42&gt;0.10),"BOTTLENECK",""))</f>
        <v/>
      </c>
      <c r="G42" s="31">
        <f>IF(INPUT!C18="","",IFERROR(RANK(INPUT!C18,INPUT!C$4:C$23,0),""))</f>
        <v/>
      </c>
      <c r="H42" s="31">
        <f>IF(INPUT!D18="","",IFERROR(RANK(INPUT!D18,INPUT!D$4:D$23,0),""))</f>
        <v/>
      </c>
    </row>
    <row r="43">
      <c r="A43" s="26">
        <f>A20</f>
        <v/>
      </c>
      <c r="B43" s="27">
        <f>B20</f>
        <v/>
      </c>
      <c r="C43" s="33">
        <f>IF(INPUT!C19="","",IFERROR(INPUT!C19/SUMPRODUCT((INPUT!C$4:C$23&lt;&gt;"")*INPUT!C$4:C$23),0))</f>
        <v/>
      </c>
      <c r="D43" s="33">
        <f>IF(INPUT!D19="","",IFERROR(INPUT!D19/SUMPRODUCT((INPUT!D$4:D$23&lt;&gt;"")*INPUT!D$4:D$23),0))</f>
        <v/>
      </c>
      <c r="E43" s="33">
        <f>IF(C43="","",IFERROR(SUMPRODUCT((INPUT!C$4:C$19&lt;&gt;"")*INPUT!C$4:C$19)/SUMPRODUCT((INPUT!C$4:C$23&lt;&gt;"")*INPUT!C$4:C$23),0))</f>
        <v/>
      </c>
      <c r="F43" s="26">
        <f>IF(C43="","",IF(AND(C43&gt;0.15,D43&gt;0.10),"BOTTLENECK",""))</f>
        <v/>
      </c>
      <c r="G43" s="31">
        <f>IF(INPUT!C19="","",IFERROR(RANK(INPUT!C19,INPUT!C$4:C$23,0),""))</f>
        <v/>
      </c>
      <c r="H43" s="31">
        <f>IF(INPUT!D19="","",IFERROR(RANK(INPUT!D19,INPUT!D$4:D$23,0),""))</f>
        <v/>
      </c>
    </row>
    <row r="44">
      <c r="A44" s="26">
        <f>A21</f>
        <v/>
      </c>
      <c r="B44" s="27">
        <f>B21</f>
        <v/>
      </c>
      <c r="C44" s="33">
        <f>IF(INPUT!C20="","",IFERROR(INPUT!C20/SUMPRODUCT((INPUT!C$4:C$23&lt;&gt;"")*INPUT!C$4:C$23),0))</f>
        <v/>
      </c>
      <c r="D44" s="33">
        <f>IF(INPUT!D20="","",IFERROR(INPUT!D20/SUMPRODUCT((INPUT!D$4:D$23&lt;&gt;"")*INPUT!D$4:D$23),0))</f>
        <v/>
      </c>
      <c r="E44" s="33">
        <f>IF(C44="","",IFERROR(SUMPRODUCT((INPUT!C$4:C$20&lt;&gt;"")*INPUT!C$4:C$20)/SUMPRODUCT((INPUT!C$4:C$23&lt;&gt;"")*INPUT!C$4:C$23),0))</f>
        <v/>
      </c>
      <c r="F44" s="26">
        <f>IF(C44="","",IF(AND(C44&gt;0.15,D44&gt;0.10),"BOTTLENECK",""))</f>
        <v/>
      </c>
      <c r="G44" s="31">
        <f>IF(INPUT!C20="","",IFERROR(RANK(INPUT!C20,INPUT!C$4:C$23,0),""))</f>
        <v/>
      </c>
      <c r="H44" s="31">
        <f>IF(INPUT!D20="","",IFERROR(RANK(INPUT!D20,INPUT!D$4:D$23,0),""))</f>
        <v/>
      </c>
    </row>
    <row r="45">
      <c r="A45" s="26">
        <f>A22</f>
        <v/>
      </c>
      <c r="B45" s="27">
        <f>B22</f>
        <v/>
      </c>
      <c r="C45" s="33">
        <f>IF(INPUT!C21="","",IFERROR(INPUT!C21/SUMPRODUCT((INPUT!C$4:C$23&lt;&gt;"")*INPUT!C$4:C$23),0))</f>
        <v/>
      </c>
      <c r="D45" s="33">
        <f>IF(INPUT!D21="","",IFERROR(INPUT!D21/SUMPRODUCT((INPUT!D$4:D$23&lt;&gt;"")*INPUT!D$4:D$23),0))</f>
        <v/>
      </c>
      <c r="E45" s="33">
        <f>IF(C45="","",IFERROR(SUMPRODUCT((INPUT!C$4:C$21&lt;&gt;"")*INPUT!C$4:C$21)/SUMPRODUCT((INPUT!C$4:C$23&lt;&gt;"")*INPUT!C$4:C$23),0))</f>
        <v/>
      </c>
      <c r="F45" s="26">
        <f>IF(C45="","",IF(AND(C45&gt;0.15,D45&gt;0.10),"BOTTLENECK",""))</f>
        <v/>
      </c>
      <c r="G45" s="31">
        <f>IF(INPUT!C21="","",IFERROR(RANK(INPUT!C21,INPUT!C$4:C$23,0),""))</f>
        <v/>
      </c>
      <c r="H45" s="31">
        <f>IF(INPUT!D21="","",IFERROR(RANK(INPUT!D21,INPUT!D$4:D$23,0),""))</f>
        <v/>
      </c>
    </row>
    <row r="46">
      <c r="A46" s="26">
        <f>A23</f>
        <v/>
      </c>
      <c r="B46" s="27">
        <f>B23</f>
        <v/>
      </c>
      <c r="C46" s="33">
        <f>IF(INPUT!C22="","",IFERROR(INPUT!C22/SUMPRODUCT((INPUT!C$4:C$23&lt;&gt;"")*INPUT!C$4:C$23),0))</f>
        <v/>
      </c>
      <c r="D46" s="33">
        <f>IF(INPUT!D22="","",IFERROR(INPUT!D22/SUMPRODUCT((INPUT!D$4:D$23&lt;&gt;"")*INPUT!D$4:D$23),0))</f>
        <v/>
      </c>
      <c r="E46" s="33">
        <f>IF(C46="","",IFERROR(SUMPRODUCT((INPUT!C$4:C$22&lt;&gt;"")*INPUT!C$4:C$22)/SUMPRODUCT((INPUT!C$4:C$23&lt;&gt;"")*INPUT!C$4:C$23),0))</f>
        <v/>
      </c>
      <c r="F46" s="26">
        <f>IF(C46="","",IF(AND(C46&gt;0.15,D46&gt;0.10),"BOTTLENECK",""))</f>
        <v/>
      </c>
      <c r="G46" s="31">
        <f>IF(INPUT!C22="","",IFERROR(RANK(INPUT!C22,INPUT!C$4:C$23,0),""))</f>
        <v/>
      </c>
      <c r="H46" s="31">
        <f>IF(INPUT!D22="","",IFERROR(RANK(INPUT!D22,INPUT!D$4:D$23,0),""))</f>
        <v/>
      </c>
    </row>
    <row r="47">
      <c r="A47" s="26">
        <f>A24</f>
        <v/>
      </c>
      <c r="B47" s="27">
        <f>B24</f>
        <v/>
      </c>
      <c r="C47" s="33">
        <f>IF(INPUT!C23="","",IFERROR(INPUT!C23/SUMPRODUCT((INPUT!C$4:C$23&lt;&gt;"")*INPUT!C$4:C$23),0))</f>
        <v/>
      </c>
      <c r="D47" s="33">
        <f>IF(INPUT!D23="","",IFERROR(INPUT!D23/SUMPRODUCT((INPUT!D$4:D$23&lt;&gt;"")*INPUT!D$4:D$23),0))</f>
        <v/>
      </c>
      <c r="E47" s="33">
        <f>IF(C47="","",IFERROR(SUMPRODUCT((INPUT!C$4:C$23&lt;&gt;"")*INPUT!C$4:C$23)/SUMPRODUCT((INPUT!C$4:C$23&lt;&gt;"")*INPUT!C$4:C$23),0))</f>
        <v/>
      </c>
      <c r="F47" s="26">
        <f>IF(C47="","",IF(AND(C47&gt;0.15,D47&gt;0.10),"BOTTLENECK",""))</f>
        <v/>
      </c>
      <c r="G47" s="31">
        <f>IF(INPUT!C23="","",IFERROR(RANK(INPUT!C23,INPUT!C$4:C$23,0),""))</f>
        <v/>
      </c>
      <c r="H47" s="31">
        <f>IF(INPUT!D23="","",IFERROR(RANK(INPUT!D23,INPUT!D$4:D$23,0),""))</f>
        <v/>
      </c>
    </row>
    <row r="49" ht="28" customHeight="1">
      <c r="A49" s="24" t="inlineStr">
        <is>
          <t xml:space="preserve">  AUTOMATION ROI</t>
        </is>
      </c>
      <c r="B49" s="25" t="n"/>
      <c r="C49" s="25" t="n"/>
      <c r="D49" s="25" t="n"/>
      <c r="E49" s="25" t="n"/>
      <c r="F49" s="25" t="n"/>
      <c r="G49" s="25" t="n"/>
      <c r="H49" s="25" t="n"/>
      <c r="I49" s="25" t="n"/>
    </row>
    <row r="50" ht="32" customHeight="1">
      <c r="A50" s="16" t="inlineStr">
        <is>
          <t>#</t>
        </is>
      </c>
      <c r="B50" s="16" t="inlineStr">
        <is>
          <t>Step</t>
        </is>
      </c>
      <c r="C50" s="16" t="inlineStr">
        <is>
          <t>Auto Cost ($)</t>
        </is>
      </c>
      <c r="D50" s="16" t="inlineStr">
        <is>
          <t>Monthly Savings</t>
        </is>
      </c>
      <c r="E50" s="16" t="inlineStr">
        <is>
          <t>Payback (months)</t>
        </is>
      </c>
      <c r="F50" s="16" t="inlineStr">
        <is>
          <t>Annual ROI</t>
        </is>
      </c>
      <c r="G50" s="16" t="inlineStr">
        <is>
          <t>Auto Score</t>
        </is>
      </c>
      <c r="H50" s="16" t="inlineStr">
        <is>
          <t>Auto Priority</t>
        </is>
      </c>
    </row>
    <row r="51">
      <c r="A51" s="26">
        <f>A5</f>
        <v/>
      </c>
      <c r="B51" s="27">
        <f>B5</f>
        <v/>
      </c>
      <c r="C51" s="30">
        <f>IF(INPUT!F4="","",CONFIG!B6)</f>
        <v/>
      </c>
      <c r="D51" s="30">
        <f>IF(INPUT!C4="","",ROUND((INPUT!C4*CONFIG!B7/60*CONFIG!B4+INPUT!E4*CONFIG!B8*CONFIG!B5)*CONFIG!B3,0))</f>
        <v/>
      </c>
      <c r="E51" s="28">
        <f>IF(D51="","",IFERROR(ROUND(C51/D51,1),999))</f>
        <v/>
      </c>
      <c r="F51" s="33">
        <f>IF(D51="","",IFERROR((D51*12-C51)/C51,0))</f>
        <v/>
      </c>
      <c r="G51" s="31">
        <f>IF(INPUT!F4="","",ROUND(INPUT!F4*10*(1+MAX(F51,0)),0))</f>
        <v/>
      </c>
      <c r="H51" s="32">
        <f>IF(G51="","",IFERROR(RANK(G51,G$51:G$70,0),""))</f>
        <v/>
      </c>
    </row>
    <row r="52">
      <c r="A52" s="26">
        <f>A6</f>
        <v/>
      </c>
      <c r="B52" s="27">
        <f>B6</f>
        <v/>
      </c>
      <c r="C52" s="30">
        <f>IF(INPUT!F5="","",CONFIG!B6)</f>
        <v/>
      </c>
      <c r="D52" s="30">
        <f>IF(INPUT!C5="","",ROUND((INPUT!C5*CONFIG!B7/60*CONFIG!B4+INPUT!E5*CONFIG!B8*CONFIG!B5)*CONFIG!B3,0))</f>
        <v/>
      </c>
      <c r="E52" s="28">
        <f>IF(D52="","",IFERROR(ROUND(C52/D52,1),999))</f>
        <v/>
      </c>
      <c r="F52" s="33">
        <f>IF(D52="","",IFERROR((D52*12-C52)/C52,0))</f>
        <v/>
      </c>
      <c r="G52" s="31">
        <f>IF(INPUT!F5="","",ROUND(INPUT!F5*10*(1+MAX(F52,0)),0))</f>
        <v/>
      </c>
      <c r="H52" s="32">
        <f>IF(G52="","",IFERROR(RANK(G52,G$51:G$70,0),""))</f>
        <v/>
      </c>
    </row>
    <row r="53">
      <c r="A53" s="26">
        <f>A7</f>
        <v/>
      </c>
      <c r="B53" s="27">
        <f>B7</f>
        <v/>
      </c>
      <c r="C53" s="30">
        <f>IF(INPUT!F6="","",CONFIG!B6)</f>
        <v/>
      </c>
      <c r="D53" s="30">
        <f>IF(INPUT!C6="","",ROUND((INPUT!C6*CONFIG!B7/60*CONFIG!B4+INPUT!E6*CONFIG!B8*CONFIG!B5)*CONFIG!B3,0))</f>
        <v/>
      </c>
      <c r="E53" s="28">
        <f>IF(D53="","",IFERROR(ROUND(C53/D53,1),999))</f>
        <v/>
      </c>
      <c r="F53" s="33">
        <f>IF(D53="","",IFERROR((D53*12-C53)/C53,0))</f>
        <v/>
      </c>
      <c r="G53" s="31">
        <f>IF(INPUT!F6="","",ROUND(INPUT!F6*10*(1+MAX(F53,0)),0))</f>
        <v/>
      </c>
      <c r="H53" s="32">
        <f>IF(G53="","",IFERROR(RANK(G53,G$51:G$70,0),""))</f>
        <v/>
      </c>
    </row>
    <row r="54">
      <c r="A54" s="26">
        <f>A8</f>
        <v/>
      </c>
      <c r="B54" s="27">
        <f>B8</f>
        <v/>
      </c>
      <c r="C54" s="30">
        <f>IF(INPUT!F7="","",CONFIG!B6)</f>
        <v/>
      </c>
      <c r="D54" s="30">
        <f>IF(INPUT!C7="","",ROUND((INPUT!C7*CONFIG!B7/60*CONFIG!B4+INPUT!E7*CONFIG!B8*CONFIG!B5)*CONFIG!B3,0))</f>
        <v/>
      </c>
      <c r="E54" s="28">
        <f>IF(D54="","",IFERROR(ROUND(C54/D54,1),999))</f>
        <v/>
      </c>
      <c r="F54" s="33">
        <f>IF(D54="","",IFERROR((D54*12-C54)/C54,0))</f>
        <v/>
      </c>
      <c r="G54" s="31">
        <f>IF(INPUT!F7="","",ROUND(INPUT!F7*10*(1+MAX(F54,0)),0))</f>
        <v/>
      </c>
      <c r="H54" s="32">
        <f>IF(G54="","",IFERROR(RANK(G54,G$51:G$70,0),""))</f>
        <v/>
      </c>
    </row>
    <row r="55">
      <c r="A55" s="26">
        <f>A9</f>
        <v/>
      </c>
      <c r="B55" s="27">
        <f>B9</f>
        <v/>
      </c>
      <c r="C55" s="30">
        <f>IF(INPUT!F8="","",CONFIG!B6)</f>
        <v/>
      </c>
      <c r="D55" s="30">
        <f>IF(INPUT!C8="","",ROUND((INPUT!C8*CONFIG!B7/60*CONFIG!B4+INPUT!E8*CONFIG!B8*CONFIG!B5)*CONFIG!B3,0))</f>
        <v/>
      </c>
      <c r="E55" s="28">
        <f>IF(D55="","",IFERROR(ROUND(C55/D55,1),999))</f>
        <v/>
      </c>
      <c r="F55" s="33">
        <f>IF(D55="","",IFERROR((D55*12-C55)/C55,0))</f>
        <v/>
      </c>
      <c r="G55" s="31">
        <f>IF(INPUT!F8="","",ROUND(INPUT!F8*10*(1+MAX(F55,0)),0))</f>
        <v/>
      </c>
      <c r="H55" s="32">
        <f>IF(G55="","",IFERROR(RANK(G55,G$51:G$70,0),""))</f>
        <v/>
      </c>
    </row>
    <row r="56">
      <c r="A56" s="26">
        <f>A10</f>
        <v/>
      </c>
      <c r="B56" s="27">
        <f>B10</f>
        <v/>
      </c>
      <c r="C56" s="30">
        <f>IF(INPUT!F9="","",CONFIG!B6)</f>
        <v/>
      </c>
      <c r="D56" s="30">
        <f>IF(INPUT!C9="","",ROUND((INPUT!C9*CONFIG!B7/60*CONFIG!B4+INPUT!E9*CONFIG!B8*CONFIG!B5)*CONFIG!B3,0))</f>
        <v/>
      </c>
      <c r="E56" s="28">
        <f>IF(D56="","",IFERROR(ROUND(C56/D56,1),999))</f>
        <v/>
      </c>
      <c r="F56" s="33">
        <f>IF(D56="","",IFERROR((D56*12-C56)/C56,0))</f>
        <v/>
      </c>
      <c r="G56" s="31">
        <f>IF(INPUT!F9="","",ROUND(INPUT!F9*10*(1+MAX(F56,0)),0))</f>
        <v/>
      </c>
      <c r="H56" s="32">
        <f>IF(G56="","",IFERROR(RANK(G56,G$51:G$70,0),""))</f>
        <v/>
      </c>
    </row>
    <row r="57">
      <c r="A57" s="26">
        <f>A11</f>
        <v/>
      </c>
      <c r="B57" s="27">
        <f>B11</f>
        <v/>
      </c>
      <c r="C57" s="30">
        <f>IF(INPUT!F10="","",CONFIG!B6)</f>
        <v/>
      </c>
      <c r="D57" s="30">
        <f>IF(INPUT!C10="","",ROUND((INPUT!C10*CONFIG!B7/60*CONFIG!B4+INPUT!E10*CONFIG!B8*CONFIG!B5)*CONFIG!B3,0))</f>
        <v/>
      </c>
      <c r="E57" s="28">
        <f>IF(D57="","",IFERROR(ROUND(C57/D57,1),999))</f>
        <v/>
      </c>
      <c r="F57" s="33">
        <f>IF(D57="","",IFERROR((D57*12-C57)/C57,0))</f>
        <v/>
      </c>
      <c r="G57" s="31">
        <f>IF(INPUT!F10="","",ROUND(INPUT!F10*10*(1+MAX(F57,0)),0))</f>
        <v/>
      </c>
      <c r="H57" s="32">
        <f>IF(G57="","",IFERROR(RANK(G57,G$51:G$70,0),""))</f>
        <v/>
      </c>
    </row>
    <row r="58">
      <c r="A58" s="26">
        <f>A12</f>
        <v/>
      </c>
      <c r="B58" s="27">
        <f>B12</f>
        <v/>
      </c>
      <c r="C58" s="30">
        <f>IF(INPUT!F11="","",CONFIG!B6)</f>
        <v/>
      </c>
      <c r="D58" s="30">
        <f>IF(INPUT!C11="","",ROUND((INPUT!C11*CONFIG!B7/60*CONFIG!B4+INPUT!E11*CONFIG!B8*CONFIG!B5)*CONFIG!B3,0))</f>
        <v/>
      </c>
      <c r="E58" s="28">
        <f>IF(D58="","",IFERROR(ROUND(C58/D58,1),999))</f>
        <v/>
      </c>
      <c r="F58" s="33">
        <f>IF(D58="","",IFERROR((D58*12-C58)/C58,0))</f>
        <v/>
      </c>
      <c r="G58" s="31">
        <f>IF(INPUT!F11="","",ROUND(INPUT!F11*10*(1+MAX(F58,0)),0))</f>
        <v/>
      </c>
      <c r="H58" s="32">
        <f>IF(G58="","",IFERROR(RANK(G58,G$51:G$70,0),""))</f>
        <v/>
      </c>
    </row>
    <row r="59">
      <c r="A59" s="26">
        <f>A13</f>
        <v/>
      </c>
      <c r="B59" s="27">
        <f>B13</f>
        <v/>
      </c>
      <c r="C59" s="30">
        <f>IF(INPUT!F12="","",CONFIG!B6)</f>
        <v/>
      </c>
      <c r="D59" s="30">
        <f>IF(INPUT!C12="","",ROUND((INPUT!C12*CONFIG!B7/60*CONFIG!B4+INPUT!E12*CONFIG!B8*CONFIG!B5)*CONFIG!B3,0))</f>
        <v/>
      </c>
      <c r="E59" s="28">
        <f>IF(D59="","",IFERROR(ROUND(C59/D59,1),999))</f>
        <v/>
      </c>
      <c r="F59" s="33">
        <f>IF(D59="","",IFERROR((D59*12-C59)/C59,0))</f>
        <v/>
      </c>
      <c r="G59" s="31">
        <f>IF(INPUT!F12="","",ROUND(INPUT!F12*10*(1+MAX(F59,0)),0))</f>
        <v/>
      </c>
      <c r="H59" s="32">
        <f>IF(G59="","",IFERROR(RANK(G59,G$51:G$70,0),""))</f>
        <v/>
      </c>
    </row>
    <row r="60">
      <c r="A60" s="26">
        <f>A14</f>
        <v/>
      </c>
      <c r="B60" s="27">
        <f>B14</f>
        <v/>
      </c>
      <c r="C60" s="30">
        <f>IF(INPUT!F13="","",CONFIG!B6)</f>
        <v/>
      </c>
      <c r="D60" s="30">
        <f>IF(INPUT!C13="","",ROUND((INPUT!C13*CONFIG!B7/60*CONFIG!B4+INPUT!E13*CONFIG!B8*CONFIG!B5)*CONFIG!B3,0))</f>
        <v/>
      </c>
      <c r="E60" s="28">
        <f>IF(D60="","",IFERROR(ROUND(C60/D60,1),999))</f>
        <v/>
      </c>
      <c r="F60" s="33">
        <f>IF(D60="","",IFERROR((D60*12-C60)/C60,0))</f>
        <v/>
      </c>
      <c r="G60" s="31">
        <f>IF(INPUT!F13="","",ROUND(INPUT!F13*10*(1+MAX(F60,0)),0))</f>
        <v/>
      </c>
      <c r="H60" s="32">
        <f>IF(G60="","",IFERROR(RANK(G60,G$51:G$70,0),""))</f>
        <v/>
      </c>
    </row>
    <row r="61">
      <c r="A61" s="26">
        <f>A15</f>
        <v/>
      </c>
      <c r="B61" s="27">
        <f>B15</f>
        <v/>
      </c>
      <c r="C61" s="30">
        <f>IF(INPUT!F14="","",CONFIG!B6)</f>
        <v/>
      </c>
      <c r="D61" s="30">
        <f>IF(INPUT!C14="","",ROUND((INPUT!C14*CONFIG!B7/60*CONFIG!B4+INPUT!E14*CONFIG!B8*CONFIG!B5)*CONFIG!B3,0))</f>
        <v/>
      </c>
      <c r="E61" s="28">
        <f>IF(D61="","",IFERROR(ROUND(C61/D61,1),999))</f>
        <v/>
      </c>
      <c r="F61" s="33">
        <f>IF(D61="","",IFERROR((D61*12-C61)/C61,0))</f>
        <v/>
      </c>
      <c r="G61" s="31">
        <f>IF(INPUT!F14="","",ROUND(INPUT!F14*10*(1+MAX(F61,0)),0))</f>
        <v/>
      </c>
      <c r="H61" s="32">
        <f>IF(G61="","",IFERROR(RANK(G61,G$51:G$70,0),""))</f>
        <v/>
      </c>
    </row>
    <row r="62">
      <c r="A62" s="26">
        <f>A16</f>
        <v/>
      </c>
      <c r="B62" s="27">
        <f>B16</f>
        <v/>
      </c>
      <c r="C62" s="30">
        <f>IF(INPUT!F15="","",CONFIG!B6)</f>
        <v/>
      </c>
      <c r="D62" s="30">
        <f>IF(INPUT!C15="","",ROUND((INPUT!C15*CONFIG!B7/60*CONFIG!B4+INPUT!E15*CONFIG!B8*CONFIG!B5)*CONFIG!B3,0))</f>
        <v/>
      </c>
      <c r="E62" s="28">
        <f>IF(D62="","",IFERROR(ROUND(C62/D62,1),999))</f>
        <v/>
      </c>
      <c r="F62" s="33">
        <f>IF(D62="","",IFERROR((D62*12-C62)/C62,0))</f>
        <v/>
      </c>
      <c r="G62" s="31">
        <f>IF(INPUT!F15="","",ROUND(INPUT!F15*10*(1+MAX(F62,0)),0))</f>
        <v/>
      </c>
      <c r="H62" s="32">
        <f>IF(G62="","",IFERROR(RANK(G62,G$51:G$70,0),""))</f>
        <v/>
      </c>
    </row>
    <row r="63">
      <c r="A63" s="26">
        <f>A17</f>
        <v/>
      </c>
      <c r="B63" s="27">
        <f>B17</f>
        <v/>
      </c>
      <c r="C63" s="30">
        <f>IF(INPUT!F16="","",CONFIG!B6)</f>
        <v/>
      </c>
      <c r="D63" s="30">
        <f>IF(INPUT!C16="","",ROUND((INPUT!C16*CONFIG!B7/60*CONFIG!B4+INPUT!E16*CONFIG!B8*CONFIG!B5)*CONFIG!B3,0))</f>
        <v/>
      </c>
      <c r="E63" s="28">
        <f>IF(D63="","",IFERROR(ROUND(C63/D63,1),999))</f>
        <v/>
      </c>
      <c r="F63" s="33">
        <f>IF(D63="","",IFERROR((D63*12-C63)/C63,0))</f>
        <v/>
      </c>
      <c r="G63" s="31">
        <f>IF(INPUT!F16="","",ROUND(INPUT!F16*10*(1+MAX(F63,0)),0))</f>
        <v/>
      </c>
      <c r="H63" s="32">
        <f>IF(G63="","",IFERROR(RANK(G63,G$51:G$70,0),""))</f>
        <v/>
      </c>
    </row>
    <row r="64">
      <c r="A64" s="26">
        <f>A18</f>
        <v/>
      </c>
      <c r="B64" s="27">
        <f>B18</f>
        <v/>
      </c>
      <c r="C64" s="30">
        <f>IF(INPUT!F17="","",CONFIG!B6)</f>
        <v/>
      </c>
      <c r="D64" s="30">
        <f>IF(INPUT!C17="","",ROUND((INPUT!C17*CONFIG!B7/60*CONFIG!B4+INPUT!E17*CONFIG!B8*CONFIG!B5)*CONFIG!B3,0))</f>
        <v/>
      </c>
      <c r="E64" s="28">
        <f>IF(D64="","",IFERROR(ROUND(C64/D64,1),999))</f>
        <v/>
      </c>
      <c r="F64" s="33">
        <f>IF(D64="","",IFERROR((D64*12-C64)/C64,0))</f>
        <v/>
      </c>
      <c r="G64" s="31">
        <f>IF(INPUT!F17="","",ROUND(INPUT!F17*10*(1+MAX(F64,0)),0))</f>
        <v/>
      </c>
      <c r="H64" s="32">
        <f>IF(G64="","",IFERROR(RANK(G64,G$51:G$70,0),""))</f>
        <v/>
      </c>
    </row>
    <row r="65">
      <c r="A65" s="26">
        <f>A19</f>
        <v/>
      </c>
      <c r="B65" s="27">
        <f>B19</f>
        <v/>
      </c>
      <c r="C65" s="30">
        <f>IF(INPUT!F18="","",CONFIG!B6)</f>
        <v/>
      </c>
      <c r="D65" s="30">
        <f>IF(INPUT!C18="","",ROUND((INPUT!C18*CONFIG!B7/60*CONFIG!B4+INPUT!E18*CONFIG!B8*CONFIG!B5)*CONFIG!B3,0))</f>
        <v/>
      </c>
      <c r="E65" s="28">
        <f>IF(D65="","",IFERROR(ROUND(C65/D65,1),999))</f>
        <v/>
      </c>
      <c r="F65" s="33">
        <f>IF(D65="","",IFERROR((D65*12-C65)/C65,0))</f>
        <v/>
      </c>
      <c r="G65" s="31">
        <f>IF(INPUT!F18="","",ROUND(INPUT!F18*10*(1+MAX(F65,0)),0))</f>
        <v/>
      </c>
      <c r="H65" s="32">
        <f>IF(G65="","",IFERROR(RANK(G65,G$51:G$70,0),""))</f>
        <v/>
      </c>
    </row>
    <row r="66">
      <c r="A66" s="26">
        <f>A20</f>
        <v/>
      </c>
      <c r="B66" s="27">
        <f>B20</f>
        <v/>
      </c>
      <c r="C66" s="30">
        <f>IF(INPUT!F19="","",CONFIG!B6)</f>
        <v/>
      </c>
      <c r="D66" s="30">
        <f>IF(INPUT!C19="","",ROUND((INPUT!C19*CONFIG!B7/60*CONFIG!B4+INPUT!E19*CONFIG!B8*CONFIG!B5)*CONFIG!B3,0))</f>
        <v/>
      </c>
      <c r="E66" s="28">
        <f>IF(D66="","",IFERROR(ROUND(C66/D66,1),999))</f>
        <v/>
      </c>
      <c r="F66" s="33">
        <f>IF(D66="","",IFERROR((D66*12-C66)/C66,0))</f>
        <v/>
      </c>
      <c r="G66" s="31">
        <f>IF(INPUT!F19="","",ROUND(INPUT!F19*10*(1+MAX(F66,0)),0))</f>
        <v/>
      </c>
      <c r="H66" s="32">
        <f>IF(G66="","",IFERROR(RANK(G66,G$51:G$70,0),""))</f>
        <v/>
      </c>
    </row>
    <row r="67">
      <c r="A67" s="26">
        <f>A21</f>
        <v/>
      </c>
      <c r="B67" s="27">
        <f>B21</f>
        <v/>
      </c>
      <c r="C67" s="30">
        <f>IF(INPUT!F20="","",CONFIG!B6)</f>
        <v/>
      </c>
      <c r="D67" s="30">
        <f>IF(INPUT!C20="","",ROUND((INPUT!C20*CONFIG!B7/60*CONFIG!B4+INPUT!E20*CONFIG!B8*CONFIG!B5)*CONFIG!B3,0))</f>
        <v/>
      </c>
      <c r="E67" s="28">
        <f>IF(D67="","",IFERROR(ROUND(C67/D67,1),999))</f>
        <v/>
      </c>
      <c r="F67" s="33">
        <f>IF(D67="","",IFERROR((D67*12-C67)/C67,0))</f>
        <v/>
      </c>
      <c r="G67" s="31">
        <f>IF(INPUT!F20="","",ROUND(INPUT!F20*10*(1+MAX(F67,0)),0))</f>
        <v/>
      </c>
      <c r="H67" s="32">
        <f>IF(G67="","",IFERROR(RANK(G67,G$51:G$70,0),""))</f>
        <v/>
      </c>
    </row>
    <row r="68">
      <c r="A68" s="26">
        <f>A22</f>
        <v/>
      </c>
      <c r="B68" s="27">
        <f>B22</f>
        <v/>
      </c>
      <c r="C68" s="30">
        <f>IF(INPUT!F21="","",CONFIG!B6)</f>
        <v/>
      </c>
      <c r="D68" s="30">
        <f>IF(INPUT!C21="","",ROUND((INPUT!C21*CONFIG!B7/60*CONFIG!B4+INPUT!E21*CONFIG!B8*CONFIG!B5)*CONFIG!B3,0))</f>
        <v/>
      </c>
      <c r="E68" s="28">
        <f>IF(D68="","",IFERROR(ROUND(C68/D68,1),999))</f>
        <v/>
      </c>
      <c r="F68" s="33">
        <f>IF(D68="","",IFERROR((D68*12-C68)/C68,0))</f>
        <v/>
      </c>
      <c r="G68" s="31">
        <f>IF(INPUT!F21="","",ROUND(INPUT!F21*10*(1+MAX(F68,0)),0))</f>
        <v/>
      </c>
      <c r="H68" s="32">
        <f>IF(G68="","",IFERROR(RANK(G68,G$51:G$70,0),""))</f>
        <v/>
      </c>
    </row>
    <row r="69">
      <c r="A69" s="26">
        <f>A23</f>
        <v/>
      </c>
      <c r="B69" s="27">
        <f>B23</f>
        <v/>
      </c>
      <c r="C69" s="30">
        <f>IF(INPUT!F22="","",CONFIG!B6)</f>
        <v/>
      </c>
      <c r="D69" s="30">
        <f>IF(INPUT!C22="","",ROUND((INPUT!C22*CONFIG!B7/60*CONFIG!B4+INPUT!E22*CONFIG!B8*CONFIG!B5)*CONFIG!B3,0))</f>
        <v/>
      </c>
      <c r="E69" s="28">
        <f>IF(D69="","",IFERROR(ROUND(C69/D69,1),999))</f>
        <v/>
      </c>
      <c r="F69" s="33">
        <f>IF(D69="","",IFERROR((D69*12-C69)/C69,0))</f>
        <v/>
      </c>
      <c r="G69" s="31">
        <f>IF(INPUT!F22="","",ROUND(INPUT!F22*10*(1+MAX(F69,0)),0))</f>
        <v/>
      </c>
      <c r="H69" s="32">
        <f>IF(G69="","",IFERROR(RANK(G69,G$51:G$70,0),""))</f>
        <v/>
      </c>
    </row>
    <row r="70">
      <c r="A70" s="26">
        <f>A24</f>
        <v/>
      </c>
      <c r="B70" s="27">
        <f>B24</f>
        <v/>
      </c>
      <c r="C70" s="30">
        <f>IF(INPUT!F23="","",CONFIG!B6)</f>
        <v/>
      </c>
      <c r="D70" s="30">
        <f>IF(INPUT!C23="","",ROUND((INPUT!C23*CONFIG!B7/60*CONFIG!B4+INPUT!E23*CONFIG!B8*CONFIG!B5)*CONFIG!B3,0))</f>
        <v/>
      </c>
      <c r="E70" s="28">
        <f>IF(D70="","",IFERROR(ROUND(C70/D70,1),999))</f>
        <v/>
      </c>
      <c r="F70" s="33">
        <f>IF(D70="","",IFERROR((D70*12-C70)/C70,0))</f>
        <v/>
      </c>
      <c r="G70" s="31">
        <f>IF(INPUT!F23="","",ROUND(INPUT!F23*10*(1+MAX(F70,0)),0))</f>
        <v/>
      </c>
      <c r="H70" s="32">
        <f>IF(G70="","",IFERROR(RANK(G70,G$51:G$70,0),""))</f>
        <v/>
      </c>
    </row>
    <row r="72" ht="28" customHeight="1">
      <c r="A72" s="24" t="inlineStr">
        <is>
          <t xml:space="preserve">  SUMMARY METRICS</t>
        </is>
      </c>
      <c r="B72" s="25" t="n"/>
      <c r="C72" s="25" t="n"/>
      <c r="D72" s="25" t="n"/>
      <c r="E72" s="25" t="n"/>
      <c r="F72" s="25" t="n"/>
      <c r="G72" s="25" t="n"/>
      <c r="H72" s="25" t="n"/>
      <c r="I72" s="25" t="n"/>
    </row>
    <row r="74" ht="28" customHeight="1">
      <c r="A74" s="34" t="inlineStr">
        <is>
          <t>Active Steps</t>
        </is>
      </c>
      <c r="B74" s="32">
        <f>COUNTIF(INPUT!C4:C23,"&gt;"&amp;0)</f>
        <v/>
      </c>
    </row>
    <row r="75" ht="28" customHeight="1">
      <c r="A75" s="34" t="inlineStr">
        <is>
          <t>Total Process Time (min)</t>
        </is>
      </c>
      <c r="B75" s="32">
        <f>SUMPRODUCT((INPUT!C4:C23&lt;&gt;"")*INPUT!C4:C23)</f>
        <v/>
      </c>
    </row>
    <row r="76" ht="28" customHeight="1">
      <c r="A76" s="34" t="inlineStr">
        <is>
          <t>Total Process Cost (per run)</t>
        </is>
      </c>
      <c r="B76" s="35">
        <f>SUMPRODUCT((INPUT!D4:D23&lt;&gt;"")*INPUT!D4:D23)</f>
        <v/>
      </c>
    </row>
    <row r="77" ht="28" customHeight="1">
      <c r="A77" s="34" t="inlineStr">
        <is>
          <t>Total Monthly Process Cost</t>
        </is>
      </c>
      <c r="B77" s="36">
        <f>SUMPRODUCT((G5:G24&lt;&gt;"")*G5:G24)</f>
        <v/>
      </c>
    </row>
    <row r="78" ht="28" customHeight="1">
      <c r="A78" s="34" t="inlineStr">
        <is>
          <t>Total Monthly Errors</t>
        </is>
      </c>
      <c r="B78" s="32">
        <f>SUMPRODUCT((H5:H24&lt;&gt;"")*H5:H24)</f>
        <v/>
      </c>
    </row>
    <row r="79" ht="28" customHeight="1">
      <c r="A79" s="34" t="inlineStr">
        <is>
          <t>Average Efficiency Score</t>
        </is>
      </c>
      <c r="B79" s="29">
        <f>IFERROR(AVERAGEIF(F5:F24,"&lt;&gt;"&amp;""),0)</f>
        <v/>
      </c>
    </row>
    <row r="80" ht="28" customHeight="1">
      <c r="A80" s="34" t="inlineStr">
        <is>
          <t>Lowest Efficiency Step</t>
        </is>
      </c>
      <c r="B80" s="37">
        <f>IFERROR(INDEX(B5:B24,MATCH(MIN(IF(F5:F24&lt;&gt;"",F5:F24)),F5:F24,0)),"")</f>
        <v/>
      </c>
    </row>
    <row r="81" ht="28" customHeight="1">
      <c r="A81" s="34" t="inlineStr">
        <is>
          <t>Lowest Efficiency Score</t>
        </is>
      </c>
      <c r="B81" s="29">
        <f>MIN(IF(F5:F24&lt;&gt;"",F5:F24))</f>
        <v/>
      </c>
    </row>
    <row r="82" ht="28" customHeight="1">
      <c r="A82" s="34" t="inlineStr">
        <is>
          <t>Bottleneck Steps</t>
        </is>
      </c>
      <c r="B82" s="32">
        <f>COUNTIF(F28:F47,"BOTTLENECK")</f>
        <v/>
      </c>
    </row>
    <row r="83" ht="28" customHeight="1">
      <c r="A83" s="34" t="inlineStr">
        <is>
          <t>Process Grade</t>
        </is>
      </c>
      <c r="B83" s="37">
        <f>IF(B79&gt;=90,"A",IF(B79&gt;=75,"B",IF(B79&gt;=60,"C",IF(B79&gt;=40,"D","F"))))</f>
        <v/>
      </c>
    </row>
    <row r="84" ht="28" customHeight="1">
      <c r="A84" s="34" t="inlineStr">
        <is>
          <t>Total Automation Investment</t>
        </is>
      </c>
      <c r="B84" s="36">
        <f>B74*CONFIG!B6</f>
        <v/>
      </c>
    </row>
    <row r="85" ht="28" customHeight="1">
      <c r="A85" s="34" t="inlineStr">
        <is>
          <t>Total Monthly Automation Savings</t>
        </is>
      </c>
      <c r="B85" s="36">
        <f>SUMPRODUCT((D51:D70&lt;&gt;"")*D51:D70)</f>
        <v/>
      </c>
    </row>
    <row r="86" ht="28" customHeight="1">
      <c r="A86" s="34" t="inlineStr">
        <is>
          <t>Overall Automation Payback (months)</t>
        </is>
      </c>
      <c r="B86" s="29">
        <f>IFERROR(ROUND(B84/B85,1),999)</f>
        <v/>
      </c>
    </row>
    <row r="87" ht="28" customHeight="1">
      <c r="A87" s="34" t="inlineStr">
        <is>
          <t>Best Automation Candidate</t>
        </is>
      </c>
      <c r="B87" s="37">
        <f>IFERROR(INDEX(B51:B70,MATCH(1,H51:H70,0)),"")</f>
        <v/>
      </c>
    </row>
    <row r="88" ht="28" customHeight="1">
      <c r="A88" s="34" t="inlineStr">
        <is>
          <t>Vs Target Efficiency</t>
        </is>
      </c>
      <c r="B88" s="37">
        <f>IF(B79&gt;=CONFIG!B9,"MEETS TARGET","BELOW TARGET")</f>
        <v/>
      </c>
    </row>
  </sheetData>
  <mergeCells count="5">
    <mergeCell ref="A49:I49"/>
    <mergeCell ref="A1:I1"/>
    <mergeCell ref="A3:I3"/>
    <mergeCell ref="A26:I26"/>
    <mergeCell ref="A72:I7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71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20" customWidth="1" min="2" max="2"/>
    <col width="6" customWidth="1" min="3" max="3"/>
    <col width="28" customWidth="1" min="4" max="4"/>
    <col width="20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38" t="inlineStr">
        <is>
          <t>PROCESS EFFICIENCY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39" t="inlineStr">
        <is>
          <t xml:space="preserve">  PROCESS OVERVIEW</t>
        </is>
      </c>
      <c r="B4" s="40" t="n"/>
      <c r="C4" s="40" t="n"/>
      <c r="D4" s="40" t="n"/>
      <c r="E4" s="40" t="n"/>
    </row>
    <row r="5" ht="32" customHeight="1">
      <c r="A5" s="41" t="inlineStr">
        <is>
          <t>Active Process Steps</t>
        </is>
      </c>
      <c r="B5" s="42">
        <f>LOGIC!B74</f>
        <v/>
      </c>
    </row>
    <row r="6" ht="32" customHeight="1">
      <c r="A6" s="41" t="inlineStr">
        <is>
          <t>Total Process Time</t>
        </is>
      </c>
      <c r="B6" s="43">
        <f>LOGIC!B75</f>
        <v/>
      </c>
    </row>
    <row r="7" ht="32" customHeight="1">
      <c r="A7" s="41" t="inlineStr">
        <is>
          <t>Cost Per Run</t>
        </is>
      </c>
      <c r="B7" s="44">
        <f>LOGIC!B76</f>
        <v/>
      </c>
    </row>
    <row r="8" ht="32" customHeight="1">
      <c r="A8" s="41" t="inlineStr">
        <is>
          <t>Total Monthly Cost</t>
        </is>
      </c>
      <c r="B8" s="45">
        <f>LOGIC!B77</f>
        <v/>
      </c>
    </row>
    <row r="9" ht="32" customHeight="1">
      <c r="A9" s="41" t="inlineStr">
        <is>
          <t>Total Monthly Errors</t>
        </is>
      </c>
      <c r="B9" s="42">
        <f>LOGIC!B78</f>
        <v/>
      </c>
    </row>
    <row r="11" ht="28" customHeight="1">
      <c r="A11" s="46" t="inlineStr">
        <is>
          <t xml:space="preserve">  EFFICIENCY GRADE</t>
        </is>
      </c>
      <c r="B11" s="47" t="n"/>
      <c r="C11" s="47" t="n"/>
      <c r="D11" s="47" t="n"/>
      <c r="E11" s="47" t="n"/>
    </row>
    <row r="12" ht="32" customHeight="1">
      <c r="A12" s="41" t="inlineStr">
        <is>
          <t>Average Efficiency Score</t>
        </is>
      </c>
      <c r="B12" s="48">
        <f>LOGIC!B79</f>
        <v/>
      </c>
    </row>
    <row r="13" ht="32" customHeight="1">
      <c r="A13" s="41" t="inlineStr">
        <is>
          <t>Process Grade</t>
        </is>
      </c>
      <c r="B13" s="49">
        <f>LOGIC!B83</f>
        <v/>
      </c>
    </row>
    <row r="14" ht="32" customHeight="1">
      <c r="A14" s="41" t="inlineStr">
        <is>
          <t>Vs Target</t>
        </is>
      </c>
      <c r="B14" s="49">
        <f>LOGIC!B88</f>
        <v/>
      </c>
    </row>
    <row r="15" ht="32" customHeight="1">
      <c r="A15" s="41" t="inlineStr">
        <is>
          <t>Bottleneck Steps</t>
        </is>
      </c>
      <c r="B15" s="42">
        <f>LOGIC!B82</f>
        <v/>
      </c>
    </row>
    <row r="16" ht="32" customHeight="1">
      <c r="A16" s="41" t="inlineStr">
        <is>
          <t>Weakest Step</t>
        </is>
      </c>
      <c r="B16" s="49">
        <f>LOGIC!B80</f>
        <v/>
      </c>
    </row>
    <row r="17" ht="32" customHeight="1">
      <c r="A17" s="41" t="inlineStr">
        <is>
          <t>Weakest Score</t>
        </is>
      </c>
      <c r="B17" s="50">
        <f>LOGIC!B81</f>
        <v/>
      </c>
    </row>
    <row r="19" ht="28" customHeight="1">
      <c r="A19" s="14" t="inlineStr">
        <is>
          <t xml:space="preserve">  AUTOMATION OPPORTUNITY</t>
        </is>
      </c>
      <c r="B19" s="15" t="n"/>
      <c r="C19" s="15" t="n"/>
      <c r="D19" s="15" t="n"/>
      <c r="E19" s="15" t="n"/>
    </row>
    <row r="20" ht="32" customHeight="1">
      <c r="A20" s="41" t="inlineStr">
        <is>
          <t>Best Automation Candidate</t>
        </is>
      </c>
      <c r="B20" s="49">
        <f>LOGIC!B87</f>
        <v/>
      </c>
    </row>
    <row r="21" ht="32" customHeight="1">
      <c r="A21" s="41" t="inlineStr">
        <is>
          <t>Total Automation Investment</t>
        </is>
      </c>
      <c r="B21" s="51">
        <f>LOGIC!B84</f>
        <v/>
      </c>
    </row>
    <row r="22" ht="32" customHeight="1">
      <c r="A22" s="41" t="inlineStr">
        <is>
          <t>Monthly Savings (all steps)</t>
        </is>
      </c>
      <c r="B22" s="45">
        <f>LOGIC!B85</f>
        <v/>
      </c>
    </row>
    <row r="23" ht="32" customHeight="1">
      <c r="A23" s="41" t="inlineStr">
        <is>
          <t>Payback Period</t>
        </is>
      </c>
      <c r="B23" s="52">
        <f>LOGIC!B86</f>
        <v/>
      </c>
    </row>
    <row r="25" ht="28" customHeight="1">
      <c r="A25" s="24" t="inlineStr">
        <is>
          <t xml:space="preserve">  STEP-BY-STEP EFFICIENCY</t>
        </is>
      </c>
      <c r="B25" s="25" t="n"/>
      <c r="C25" s="25" t="n"/>
      <c r="D25" s="25" t="n"/>
      <c r="E25" s="25" t="n"/>
    </row>
    <row r="26" ht="32" customHeight="1">
      <c r="A26" s="16" t="inlineStr">
        <is>
          <t>Step</t>
        </is>
      </c>
      <c r="B26" s="16" t="inlineStr">
        <is>
          <t>Efficiency</t>
        </is>
      </c>
      <c r="C26" s="16" t="inlineStr">
        <is>
          <t>Monthly Cost</t>
        </is>
      </c>
      <c r="D26" s="16" t="inlineStr">
        <is>
          <t>Errors</t>
        </is>
      </c>
      <c r="E26" s="16" t="inlineStr">
        <is>
          <t>Priority</t>
        </is>
      </c>
    </row>
    <row r="27">
      <c r="A27" s="53">
        <f>LOGIC!B5</f>
        <v/>
      </c>
      <c r="B27" s="54">
        <f>LOGIC!F5</f>
        <v/>
      </c>
      <c r="C27" s="55">
        <f>LOGIC!G5</f>
        <v/>
      </c>
      <c r="D27" s="56">
        <f>LOGIC!H5</f>
        <v/>
      </c>
      <c r="E27" s="57">
        <f>LOGIC!I5</f>
        <v/>
      </c>
    </row>
    <row r="28">
      <c r="A28" s="53">
        <f>LOGIC!B6</f>
        <v/>
      </c>
      <c r="B28" s="54">
        <f>LOGIC!F6</f>
        <v/>
      </c>
      <c r="C28" s="55">
        <f>LOGIC!G6</f>
        <v/>
      </c>
      <c r="D28" s="56">
        <f>LOGIC!H6</f>
        <v/>
      </c>
      <c r="E28" s="57">
        <f>LOGIC!I6</f>
        <v/>
      </c>
    </row>
    <row r="29">
      <c r="A29" s="53">
        <f>LOGIC!B7</f>
        <v/>
      </c>
      <c r="B29" s="54">
        <f>LOGIC!F7</f>
        <v/>
      </c>
      <c r="C29" s="55">
        <f>LOGIC!G7</f>
        <v/>
      </c>
      <c r="D29" s="56">
        <f>LOGIC!H7</f>
        <v/>
      </c>
      <c r="E29" s="57">
        <f>LOGIC!I7</f>
        <v/>
      </c>
    </row>
    <row r="30">
      <c r="A30" s="53">
        <f>LOGIC!B8</f>
        <v/>
      </c>
      <c r="B30" s="54">
        <f>LOGIC!F8</f>
        <v/>
      </c>
      <c r="C30" s="55">
        <f>LOGIC!G8</f>
        <v/>
      </c>
      <c r="D30" s="56">
        <f>LOGIC!H8</f>
        <v/>
      </c>
      <c r="E30" s="57">
        <f>LOGIC!I8</f>
        <v/>
      </c>
    </row>
    <row r="31">
      <c r="A31" s="53">
        <f>LOGIC!B9</f>
        <v/>
      </c>
      <c r="B31" s="54">
        <f>LOGIC!F9</f>
        <v/>
      </c>
      <c r="C31" s="55">
        <f>LOGIC!G9</f>
        <v/>
      </c>
      <c r="D31" s="56">
        <f>LOGIC!H9</f>
        <v/>
      </c>
      <c r="E31" s="57">
        <f>LOGIC!I9</f>
        <v/>
      </c>
    </row>
    <row r="32">
      <c r="A32" s="53">
        <f>LOGIC!B10</f>
        <v/>
      </c>
      <c r="B32" s="54">
        <f>LOGIC!F10</f>
        <v/>
      </c>
      <c r="C32" s="55">
        <f>LOGIC!G10</f>
        <v/>
      </c>
      <c r="D32" s="56">
        <f>LOGIC!H10</f>
        <v/>
      </c>
      <c r="E32" s="57">
        <f>LOGIC!I10</f>
        <v/>
      </c>
    </row>
    <row r="33">
      <c r="A33" s="53">
        <f>LOGIC!B11</f>
        <v/>
      </c>
      <c r="B33" s="54">
        <f>LOGIC!F11</f>
        <v/>
      </c>
      <c r="C33" s="55">
        <f>LOGIC!G11</f>
        <v/>
      </c>
      <c r="D33" s="56">
        <f>LOGIC!H11</f>
        <v/>
      </c>
      <c r="E33" s="57">
        <f>LOGIC!I11</f>
        <v/>
      </c>
    </row>
    <row r="34">
      <c r="A34" s="53">
        <f>LOGIC!B12</f>
        <v/>
      </c>
      <c r="B34" s="54">
        <f>LOGIC!F12</f>
        <v/>
      </c>
      <c r="C34" s="55">
        <f>LOGIC!G12</f>
        <v/>
      </c>
      <c r="D34" s="56">
        <f>LOGIC!H12</f>
        <v/>
      </c>
      <c r="E34" s="57">
        <f>LOGIC!I12</f>
        <v/>
      </c>
    </row>
    <row r="35">
      <c r="A35" s="53">
        <f>LOGIC!B13</f>
        <v/>
      </c>
      <c r="B35" s="54">
        <f>LOGIC!F13</f>
        <v/>
      </c>
      <c r="C35" s="55">
        <f>LOGIC!G13</f>
        <v/>
      </c>
      <c r="D35" s="56">
        <f>LOGIC!H13</f>
        <v/>
      </c>
      <c r="E35" s="57">
        <f>LOGIC!I13</f>
        <v/>
      </c>
    </row>
    <row r="36">
      <c r="A36" s="53">
        <f>LOGIC!B14</f>
        <v/>
      </c>
      <c r="B36" s="54">
        <f>LOGIC!F14</f>
        <v/>
      </c>
      <c r="C36" s="55">
        <f>LOGIC!G14</f>
        <v/>
      </c>
      <c r="D36" s="56">
        <f>LOGIC!H14</f>
        <v/>
      </c>
      <c r="E36" s="57">
        <f>LOGIC!I14</f>
        <v/>
      </c>
    </row>
    <row r="37">
      <c r="A37" s="53">
        <f>LOGIC!B15</f>
        <v/>
      </c>
      <c r="B37" s="54">
        <f>LOGIC!F15</f>
        <v/>
      </c>
      <c r="C37" s="55">
        <f>LOGIC!G15</f>
        <v/>
      </c>
      <c r="D37" s="56">
        <f>LOGIC!H15</f>
        <v/>
      </c>
      <c r="E37" s="57">
        <f>LOGIC!I15</f>
        <v/>
      </c>
    </row>
    <row r="38">
      <c r="A38" s="53">
        <f>LOGIC!B16</f>
        <v/>
      </c>
      <c r="B38" s="54">
        <f>LOGIC!F16</f>
        <v/>
      </c>
      <c r="C38" s="55">
        <f>LOGIC!G16</f>
        <v/>
      </c>
      <c r="D38" s="56">
        <f>LOGIC!H16</f>
        <v/>
      </c>
      <c r="E38" s="57">
        <f>LOGIC!I16</f>
        <v/>
      </c>
    </row>
    <row r="39">
      <c r="A39" s="53">
        <f>LOGIC!B17</f>
        <v/>
      </c>
      <c r="B39" s="54">
        <f>LOGIC!F17</f>
        <v/>
      </c>
      <c r="C39" s="55">
        <f>LOGIC!G17</f>
        <v/>
      </c>
      <c r="D39" s="56">
        <f>LOGIC!H17</f>
        <v/>
      </c>
      <c r="E39" s="57">
        <f>LOGIC!I17</f>
        <v/>
      </c>
    </row>
    <row r="40">
      <c r="A40" s="53">
        <f>LOGIC!B18</f>
        <v/>
      </c>
      <c r="B40" s="54">
        <f>LOGIC!F18</f>
        <v/>
      </c>
      <c r="C40" s="55">
        <f>LOGIC!G18</f>
        <v/>
      </c>
      <c r="D40" s="56">
        <f>LOGIC!H18</f>
        <v/>
      </c>
      <c r="E40" s="57">
        <f>LOGIC!I18</f>
        <v/>
      </c>
    </row>
    <row r="41">
      <c r="A41" s="53">
        <f>LOGIC!B19</f>
        <v/>
      </c>
      <c r="B41" s="54">
        <f>LOGIC!F19</f>
        <v/>
      </c>
      <c r="C41" s="55">
        <f>LOGIC!G19</f>
        <v/>
      </c>
      <c r="D41" s="56">
        <f>LOGIC!H19</f>
        <v/>
      </c>
      <c r="E41" s="57">
        <f>LOGIC!I19</f>
        <v/>
      </c>
    </row>
    <row r="42">
      <c r="A42" s="53">
        <f>LOGIC!B20</f>
        <v/>
      </c>
      <c r="B42" s="54">
        <f>LOGIC!F20</f>
        <v/>
      </c>
      <c r="C42" s="55">
        <f>LOGIC!G20</f>
        <v/>
      </c>
      <c r="D42" s="56">
        <f>LOGIC!H20</f>
        <v/>
      </c>
      <c r="E42" s="57">
        <f>LOGIC!I20</f>
        <v/>
      </c>
    </row>
    <row r="43">
      <c r="A43" s="53">
        <f>LOGIC!B21</f>
        <v/>
      </c>
      <c r="B43" s="54">
        <f>LOGIC!F21</f>
        <v/>
      </c>
      <c r="C43" s="55">
        <f>LOGIC!G21</f>
        <v/>
      </c>
      <c r="D43" s="56">
        <f>LOGIC!H21</f>
        <v/>
      </c>
      <c r="E43" s="57">
        <f>LOGIC!I21</f>
        <v/>
      </c>
    </row>
    <row r="44">
      <c r="A44" s="53">
        <f>LOGIC!B22</f>
        <v/>
      </c>
      <c r="B44" s="54">
        <f>LOGIC!F22</f>
        <v/>
      </c>
      <c r="C44" s="55">
        <f>LOGIC!G22</f>
        <v/>
      </c>
      <c r="D44" s="56">
        <f>LOGIC!H22</f>
        <v/>
      </c>
      <c r="E44" s="57">
        <f>LOGIC!I22</f>
        <v/>
      </c>
    </row>
    <row r="45">
      <c r="A45" s="53">
        <f>LOGIC!B23</f>
        <v/>
      </c>
      <c r="B45" s="54">
        <f>LOGIC!F23</f>
        <v/>
      </c>
      <c r="C45" s="55">
        <f>LOGIC!G23</f>
        <v/>
      </c>
      <c r="D45" s="56">
        <f>LOGIC!H23</f>
        <v/>
      </c>
      <c r="E45" s="57">
        <f>LOGIC!I23</f>
        <v/>
      </c>
    </row>
    <row r="46">
      <c r="A46" s="53">
        <f>LOGIC!B24</f>
        <v/>
      </c>
      <c r="B46" s="54">
        <f>LOGIC!F24</f>
        <v/>
      </c>
      <c r="C46" s="55">
        <f>LOGIC!G24</f>
        <v/>
      </c>
      <c r="D46" s="56">
        <f>LOGIC!H24</f>
        <v/>
      </c>
      <c r="E46" s="57">
        <f>LOGIC!I24</f>
        <v/>
      </c>
    </row>
    <row r="48" ht="28" customHeight="1">
      <c r="A48" s="24" t="inlineStr">
        <is>
          <t xml:space="preserve">  AUTOMATION PRIORITY</t>
        </is>
      </c>
      <c r="B48" s="25" t="n"/>
      <c r="C48" s="25" t="n"/>
      <c r="D48" s="25" t="n"/>
      <c r="E48" s="25" t="n"/>
    </row>
    <row r="49" ht="32" customHeight="1">
      <c r="A49" s="16" t="inlineStr">
        <is>
          <t>Step</t>
        </is>
      </c>
      <c r="B49" s="16" t="inlineStr">
        <is>
          <t>Auto Score</t>
        </is>
      </c>
      <c r="C49" s="16" t="inlineStr">
        <is>
          <t>Monthly Savings</t>
        </is>
      </c>
      <c r="D49" s="16" t="inlineStr">
        <is>
          <t>Payback</t>
        </is>
      </c>
      <c r="E49" s="16" t="inlineStr">
        <is>
          <t>Annual ROI</t>
        </is>
      </c>
    </row>
    <row r="50">
      <c r="A50" s="53">
        <f>LOGIC!B51</f>
        <v/>
      </c>
      <c r="B50" s="56">
        <f>LOGIC!G51</f>
        <v/>
      </c>
      <c r="C50" s="55">
        <f>LOGIC!D51</f>
        <v/>
      </c>
      <c r="D50" s="58">
        <f>LOGIC!E51</f>
        <v/>
      </c>
      <c r="E50" s="59">
        <f>LOGIC!F51</f>
        <v/>
      </c>
    </row>
    <row r="51">
      <c r="A51" s="53">
        <f>LOGIC!B52</f>
        <v/>
      </c>
      <c r="B51" s="56">
        <f>LOGIC!G52</f>
        <v/>
      </c>
      <c r="C51" s="55">
        <f>LOGIC!D52</f>
        <v/>
      </c>
      <c r="D51" s="58">
        <f>LOGIC!E52</f>
        <v/>
      </c>
      <c r="E51" s="59">
        <f>LOGIC!F52</f>
        <v/>
      </c>
    </row>
    <row r="52">
      <c r="A52" s="53">
        <f>LOGIC!B53</f>
        <v/>
      </c>
      <c r="B52" s="56">
        <f>LOGIC!G53</f>
        <v/>
      </c>
      <c r="C52" s="55">
        <f>LOGIC!D53</f>
        <v/>
      </c>
      <c r="D52" s="58">
        <f>LOGIC!E53</f>
        <v/>
      </c>
      <c r="E52" s="59">
        <f>LOGIC!F53</f>
        <v/>
      </c>
    </row>
    <row r="53">
      <c r="A53" s="53">
        <f>LOGIC!B54</f>
        <v/>
      </c>
      <c r="B53" s="56">
        <f>LOGIC!G54</f>
        <v/>
      </c>
      <c r="C53" s="55">
        <f>LOGIC!D54</f>
        <v/>
      </c>
      <c r="D53" s="58">
        <f>LOGIC!E54</f>
        <v/>
      </c>
      <c r="E53" s="59">
        <f>LOGIC!F54</f>
        <v/>
      </c>
    </row>
    <row r="54">
      <c r="A54" s="53">
        <f>LOGIC!B55</f>
        <v/>
      </c>
      <c r="B54" s="56">
        <f>LOGIC!G55</f>
        <v/>
      </c>
      <c r="C54" s="55">
        <f>LOGIC!D55</f>
        <v/>
      </c>
      <c r="D54" s="58">
        <f>LOGIC!E55</f>
        <v/>
      </c>
      <c r="E54" s="59">
        <f>LOGIC!F55</f>
        <v/>
      </c>
    </row>
    <row r="55">
      <c r="A55" s="53">
        <f>LOGIC!B56</f>
        <v/>
      </c>
      <c r="B55" s="56">
        <f>LOGIC!G56</f>
        <v/>
      </c>
      <c r="C55" s="55">
        <f>LOGIC!D56</f>
        <v/>
      </c>
      <c r="D55" s="58">
        <f>LOGIC!E56</f>
        <v/>
      </c>
      <c r="E55" s="59">
        <f>LOGIC!F56</f>
        <v/>
      </c>
    </row>
    <row r="56">
      <c r="A56" s="53">
        <f>LOGIC!B57</f>
        <v/>
      </c>
      <c r="B56" s="56">
        <f>LOGIC!G57</f>
        <v/>
      </c>
      <c r="C56" s="55">
        <f>LOGIC!D57</f>
        <v/>
      </c>
      <c r="D56" s="58">
        <f>LOGIC!E57</f>
        <v/>
      </c>
      <c r="E56" s="59">
        <f>LOGIC!F57</f>
        <v/>
      </c>
    </row>
    <row r="57">
      <c r="A57" s="53">
        <f>LOGIC!B58</f>
        <v/>
      </c>
      <c r="B57" s="56">
        <f>LOGIC!G58</f>
        <v/>
      </c>
      <c r="C57" s="55">
        <f>LOGIC!D58</f>
        <v/>
      </c>
      <c r="D57" s="58">
        <f>LOGIC!E58</f>
        <v/>
      </c>
      <c r="E57" s="59">
        <f>LOGIC!F58</f>
        <v/>
      </c>
    </row>
    <row r="58">
      <c r="A58" s="53">
        <f>LOGIC!B59</f>
        <v/>
      </c>
      <c r="B58" s="56">
        <f>LOGIC!G59</f>
        <v/>
      </c>
      <c r="C58" s="55">
        <f>LOGIC!D59</f>
        <v/>
      </c>
      <c r="D58" s="58">
        <f>LOGIC!E59</f>
        <v/>
      </c>
      <c r="E58" s="59">
        <f>LOGIC!F59</f>
        <v/>
      </c>
    </row>
    <row r="59">
      <c r="A59" s="53">
        <f>LOGIC!B60</f>
        <v/>
      </c>
      <c r="B59" s="56">
        <f>LOGIC!G60</f>
        <v/>
      </c>
      <c r="C59" s="55">
        <f>LOGIC!D60</f>
        <v/>
      </c>
      <c r="D59" s="58">
        <f>LOGIC!E60</f>
        <v/>
      </c>
      <c r="E59" s="59">
        <f>LOGIC!F60</f>
        <v/>
      </c>
    </row>
    <row r="60">
      <c r="A60" s="53">
        <f>LOGIC!B61</f>
        <v/>
      </c>
      <c r="B60" s="56">
        <f>LOGIC!G61</f>
        <v/>
      </c>
      <c r="C60" s="55">
        <f>LOGIC!D61</f>
        <v/>
      </c>
      <c r="D60" s="58">
        <f>LOGIC!E61</f>
        <v/>
      </c>
      <c r="E60" s="59">
        <f>LOGIC!F61</f>
        <v/>
      </c>
    </row>
    <row r="61">
      <c r="A61" s="53">
        <f>LOGIC!B62</f>
        <v/>
      </c>
      <c r="B61" s="56">
        <f>LOGIC!G62</f>
        <v/>
      </c>
      <c r="C61" s="55">
        <f>LOGIC!D62</f>
        <v/>
      </c>
      <c r="D61" s="58">
        <f>LOGIC!E62</f>
        <v/>
      </c>
      <c r="E61" s="59">
        <f>LOGIC!F62</f>
        <v/>
      </c>
    </row>
    <row r="62">
      <c r="A62" s="53">
        <f>LOGIC!B63</f>
        <v/>
      </c>
      <c r="B62" s="56">
        <f>LOGIC!G63</f>
        <v/>
      </c>
      <c r="C62" s="55">
        <f>LOGIC!D63</f>
        <v/>
      </c>
      <c r="D62" s="58">
        <f>LOGIC!E63</f>
        <v/>
      </c>
      <c r="E62" s="59">
        <f>LOGIC!F63</f>
        <v/>
      </c>
    </row>
    <row r="63">
      <c r="A63" s="53">
        <f>LOGIC!B64</f>
        <v/>
      </c>
      <c r="B63" s="56">
        <f>LOGIC!G64</f>
        <v/>
      </c>
      <c r="C63" s="55">
        <f>LOGIC!D64</f>
        <v/>
      </c>
      <c r="D63" s="58">
        <f>LOGIC!E64</f>
        <v/>
      </c>
      <c r="E63" s="59">
        <f>LOGIC!F64</f>
        <v/>
      </c>
    </row>
    <row r="64">
      <c r="A64" s="53">
        <f>LOGIC!B65</f>
        <v/>
      </c>
      <c r="B64" s="56">
        <f>LOGIC!G65</f>
        <v/>
      </c>
      <c r="C64" s="55">
        <f>LOGIC!D65</f>
        <v/>
      </c>
      <c r="D64" s="58">
        <f>LOGIC!E65</f>
        <v/>
      </c>
      <c r="E64" s="59">
        <f>LOGIC!F65</f>
        <v/>
      </c>
    </row>
    <row r="65">
      <c r="A65" s="53">
        <f>LOGIC!B66</f>
        <v/>
      </c>
      <c r="B65" s="56">
        <f>LOGIC!G66</f>
        <v/>
      </c>
      <c r="C65" s="55">
        <f>LOGIC!D66</f>
        <v/>
      </c>
      <c r="D65" s="58">
        <f>LOGIC!E66</f>
        <v/>
      </c>
      <c r="E65" s="59">
        <f>LOGIC!F66</f>
        <v/>
      </c>
    </row>
    <row r="66">
      <c r="A66" s="53">
        <f>LOGIC!B67</f>
        <v/>
      </c>
      <c r="B66" s="56">
        <f>LOGIC!G67</f>
        <v/>
      </c>
      <c r="C66" s="55">
        <f>LOGIC!D67</f>
        <v/>
      </c>
      <c r="D66" s="58">
        <f>LOGIC!E67</f>
        <v/>
      </c>
      <c r="E66" s="59">
        <f>LOGIC!F67</f>
        <v/>
      </c>
    </row>
    <row r="67">
      <c r="A67" s="53">
        <f>LOGIC!B68</f>
        <v/>
      </c>
      <c r="B67" s="56">
        <f>LOGIC!G68</f>
        <v/>
      </c>
      <c r="C67" s="55">
        <f>LOGIC!D68</f>
        <v/>
      </c>
      <c r="D67" s="58">
        <f>LOGIC!E68</f>
        <v/>
      </c>
      <c r="E67" s="59">
        <f>LOGIC!F68</f>
        <v/>
      </c>
    </row>
    <row r="68">
      <c r="A68" s="53">
        <f>LOGIC!B69</f>
        <v/>
      </c>
      <c r="B68" s="56">
        <f>LOGIC!G69</f>
        <v/>
      </c>
      <c r="C68" s="55">
        <f>LOGIC!D69</f>
        <v/>
      </c>
      <c r="D68" s="58">
        <f>LOGIC!E69</f>
        <v/>
      </c>
      <c r="E68" s="59">
        <f>LOGIC!F69</f>
        <v/>
      </c>
    </row>
    <row r="69">
      <c r="A69" s="53">
        <f>LOGIC!B70</f>
        <v/>
      </c>
      <c r="B69" s="56">
        <f>LOGIC!G70</f>
        <v/>
      </c>
      <c r="C69" s="55">
        <f>LOGIC!D70</f>
        <v/>
      </c>
      <c r="D69" s="58">
        <f>LOGIC!E70</f>
        <v/>
      </c>
      <c r="E69" s="59">
        <f>LOGIC!F70</f>
        <v/>
      </c>
    </row>
    <row r="71" ht="24" customHeight="1">
      <c r="A71" s="60" t="inlineStr">
        <is>
          <t>RangeLead.com  |  Premium B2B Lead Data  |  Free Download — rangelead.com/free-tools</t>
        </is>
      </c>
    </row>
  </sheetData>
  <mergeCells count="8">
    <mergeCell ref="A4:E4"/>
    <mergeCell ref="A48:E48"/>
    <mergeCell ref="A2:E2"/>
    <mergeCell ref="A25:E25"/>
    <mergeCell ref="A19:E19"/>
    <mergeCell ref="A11:E11"/>
    <mergeCell ref="A71:E71"/>
    <mergeCell ref="A1:E1"/>
  </mergeCells>
  <conditionalFormatting sqref="B13">
    <cfRule type="cellIs" priority="1" operator="equal" dxfId="0">
      <formula>"A"</formula>
    </cfRule>
    <cfRule type="cellIs" priority="2" operator="equal" dxfId="0">
      <formula>"B"</formula>
    </cfRule>
    <cfRule type="cellIs" priority="3" operator="equal" dxfId="1">
      <formula>"C"</formula>
    </cfRule>
    <cfRule type="cellIs" priority="4" operator="equal" dxfId="2">
      <formula>"D"</formula>
    </cfRule>
    <cfRule type="cellIs" priority="5" operator="equal" dxfId="2">
      <formula>"F"</formula>
    </cfRule>
  </conditionalFormatting>
  <conditionalFormatting sqref="B14">
    <cfRule type="cellIs" priority="6" operator="equal" dxfId="0">
      <formula>"MEETS TARGET"</formula>
    </cfRule>
    <cfRule type="cellIs" priority="7" operator="equal" dxfId="2">
      <formula>"BELOW TARGET"</formula>
    </cfRule>
  </conditionalFormatting>
  <conditionalFormatting sqref="B27:B46">
    <cfRule type="cellIs" priority="8" operator="greaterThanOrEqual" dxfId="0">
      <formula>75</formula>
    </cfRule>
    <cfRule type="cellIs" priority="9" operator="between" dxfId="1">
      <formula>50</formula>
      <formula>74.999</formula>
    </cfRule>
    <cfRule type="cellIs" priority="10" operator="lessThan" dxfId="2">
      <formula>50</formula>
    </cfRule>
  </conditionalFormatting>
  <conditionalFormatting sqref="C27:C46">
    <cfRule type="dataBar" priority="11">
      <dataBar showValue="1">
        <cfvo type="min"/>
        <cfvo type="max"/>
        <color rgb="00D97706"/>
      </dataBar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2026-02-10T15:45:41Z</dcterms:created>
  <dcterms:modified xmlns:dcterms="http://purl.org/dc/terms/" xmlns:xsi="http://www.w3.org/2001/XMLSchema-instance" xsi:type="dcterms:W3CDTF">2026-02-10T15:45:41Z</dcterms:modified>
</cp:coreProperties>
</file>