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0.0%"/>
    <numFmt numFmtId="166" formatCode="#,##0.0"/>
    <numFmt numFmtId="167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67" fontId="7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6" fillId="10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3" borderId="1" applyAlignment="1" pivotButton="0" quotePrefix="0" xfId="0">
      <alignment horizontal="left" vertical="center"/>
    </xf>
    <xf numFmtId="164" fontId="12" fillId="14" borderId="1" applyAlignment="1" pivotButton="0" quotePrefix="0" xfId="0">
      <alignment horizontal="center" vertical="center"/>
    </xf>
    <xf numFmtId="164" fontId="13" fillId="14" borderId="1" applyAlignment="1" pivotButton="0" quotePrefix="0" xfId="0">
      <alignment horizontal="center" vertical="center"/>
    </xf>
    <xf numFmtId="165" fontId="12" fillId="14" borderId="1" applyAlignment="1" pivotButton="0" quotePrefix="0" xfId="0">
      <alignment horizontal="center" vertical="center"/>
    </xf>
    <xf numFmtId="167" fontId="12" fillId="14" borderId="1" applyAlignment="1" pivotButton="0" quotePrefix="0" xfId="0">
      <alignment horizontal="center" vertical="center"/>
    </xf>
    <xf numFmtId="3" fontId="12" fillId="14" borderId="1" applyAlignment="1" pivotButton="0" quotePrefix="0" xfId="0">
      <alignment horizontal="center" vertical="center"/>
    </xf>
    <xf numFmtId="0" fontId="12" fillId="14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164" fontId="10" fillId="13" borderId="1" applyAlignment="1" pivotButton="0" quotePrefix="0" xfId="0">
      <alignment horizontal="center" vertical="center"/>
    </xf>
    <xf numFmtId="165" fontId="10" fillId="13" borderId="1" applyAlignment="1" pivotButton="0" quotePrefix="0" xfId="0">
      <alignment horizontal="center" vertical="center"/>
    </xf>
    <xf numFmtId="167" fontId="7" fillId="1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2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PROCESS AUTOMATION SAVINGS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Evaluate the financial impact of automating manual business processes. Calculate annual savings, ROI, payback period, error reduction value, and TCO comparison between manual and automated workflows.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Process name and department</t>
        </is>
      </c>
    </row>
    <row r="9" ht="22" customHeight="1">
      <c r="A9" s="6" t="inlineStr">
        <is>
          <t xml:space="preserve">  • Manual time per execution (minutes)</t>
        </is>
      </c>
    </row>
    <row r="10" ht="22" customHeight="1">
      <c r="A10" s="6" t="inlineStr">
        <is>
          <t xml:space="preserve">  • Frequency per month</t>
        </is>
      </c>
    </row>
    <row r="11" ht="22" customHeight="1">
      <c r="A11" s="6" t="inlineStr">
        <is>
          <t xml:space="preserve">  • Manual error rate (%)</t>
        </is>
      </c>
    </row>
    <row r="12" ht="22" customHeight="1">
      <c r="A12" s="6" t="inlineStr">
        <is>
          <t xml:space="preserve">  • Labor cost per hour</t>
        </is>
      </c>
    </row>
    <row r="13" ht="22" customHeight="1">
      <c r="A13" s="6" t="inlineStr">
        <is>
          <t xml:space="preserve">  • Automation implementation cost</t>
        </is>
      </c>
    </row>
    <row r="14" ht="22" customHeight="1">
      <c r="A14" s="6" t="inlineStr">
        <is>
          <t xml:space="preserve">  • Automation maintenance cost per year</t>
        </is>
      </c>
    </row>
    <row r="16">
      <c r="A16" s="5" t="inlineStr">
        <is>
          <t>OUTPUTS (OUTPUT sheet)</t>
        </is>
      </c>
    </row>
    <row r="17" ht="22" customHeight="1">
      <c r="A17" s="6" t="inlineStr">
        <is>
          <t xml:space="preserve">  • Annual labor savings per process</t>
        </is>
      </c>
    </row>
    <row r="18" ht="22" customHeight="1">
      <c r="A18" s="6" t="inlineStr">
        <is>
          <t xml:space="preserve">  • Error reduction value</t>
        </is>
      </c>
    </row>
    <row r="19" ht="22" customHeight="1">
      <c r="A19" s="6" t="inlineStr">
        <is>
          <t xml:space="preserve">  • ROI percentage</t>
        </is>
      </c>
    </row>
    <row r="20" ht="22" customHeight="1">
      <c r="A20" s="6" t="inlineStr">
        <is>
          <t xml:space="preserve">  • Payback period in months</t>
        </is>
      </c>
    </row>
    <row r="21" ht="22" customHeight="1">
      <c r="A21" s="6" t="inlineStr">
        <is>
          <t xml:space="preserve">  • 5-year TCO comparison (manual vs automated)</t>
        </is>
      </c>
    </row>
    <row r="22" ht="22" customHeight="1">
      <c r="A22" s="6" t="inlineStr">
        <is>
          <t xml:space="preserve">  • Total portfolio savings</t>
        </is>
      </c>
    </row>
    <row r="24">
      <c r="A24" s="5" t="inlineStr">
        <is>
          <t>DO NOT EDIT</t>
        </is>
      </c>
    </row>
    <row r="25" ht="22" customHeight="1">
      <c r="A25" s="6" t="inlineStr">
        <is>
          <t xml:space="preserve">  • LOGIC sheet — contains all calculations</t>
        </is>
      </c>
    </row>
    <row r="26" ht="22" customHeight="1">
      <c r="A26" s="6" t="inlineStr">
        <is>
          <t xml:space="preserve">  • OUTPUT sheet — displays results from LOGIC</t>
        </is>
      </c>
    </row>
    <row r="27" ht="22" customHeight="1">
      <c r="A27" s="6" t="inlineStr">
        <is>
          <t xml:space="preserve">  • CONFIG sheet — contains constants and rates</t>
        </is>
      </c>
    </row>
    <row r="29">
      <c r="A29" s="5" t="inlineStr">
        <is>
          <t>HOW TO USE</t>
        </is>
      </c>
    </row>
    <row r="30" ht="22" customHeight="1">
      <c r="A30" s="6" t="inlineStr">
        <is>
          <t xml:space="preserve">  • Go to the INPUT sheet and fill in the yellow-highlighted cells</t>
        </is>
      </c>
    </row>
    <row r="31" ht="22" customHeight="1">
      <c r="A31" s="6" t="inlineStr">
        <is>
          <t xml:space="preserve">  • Results auto-calculate instantly on the OUTPUT sheet</t>
        </is>
      </c>
    </row>
    <row r="32" ht="22" customHeight="1">
      <c r="A32" s="6" t="inlineStr">
        <is>
          <t xml:space="preserve">  • Adjust CONFIG values only if you understand the assumptions</t>
        </is>
      </c>
    </row>
  </sheetData>
  <mergeCells count="22">
    <mergeCell ref="A30:B30"/>
    <mergeCell ref="A11:B11"/>
    <mergeCell ref="A1:B1"/>
    <mergeCell ref="A25:B25"/>
    <mergeCell ref="A18:B18"/>
    <mergeCell ref="A27:B27"/>
    <mergeCell ref="A12:B12"/>
    <mergeCell ref="A26:B26"/>
    <mergeCell ref="A21:B21"/>
    <mergeCell ref="A2:B2"/>
    <mergeCell ref="A5:B5"/>
    <mergeCell ref="A32:B32"/>
    <mergeCell ref="A14:B14"/>
    <mergeCell ref="A17:B17"/>
    <mergeCell ref="A8:B8"/>
    <mergeCell ref="A22:B22"/>
    <mergeCell ref="A20:B20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Working Months / Year</t>
        </is>
      </c>
      <c r="B3" s="10" t="n">
        <v>12</v>
      </c>
      <c r="C3" s="11" t="inlineStr">
        <is>
          <t>Months for annualization</t>
        </is>
      </c>
    </row>
    <row r="4" ht="26" customHeight="1">
      <c r="A4" s="9" t="inlineStr">
        <is>
          <t>Automation Time Reduction %</t>
        </is>
      </c>
      <c r="B4" s="12" t="n">
        <v>0.85</v>
      </c>
      <c r="C4" s="11" t="inlineStr">
        <is>
          <t>Avg time saved by automation</t>
        </is>
      </c>
    </row>
    <row r="5" ht="26" customHeight="1">
      <c r="A5" s="9" t="inlineStr">
        <is>
          <t>Error Cost Per Incident</t>
        </is>
      </c>
      <c r="B5" s="13" t="n">
        <v>250</v>
      </c>
      <c r="C5" s="11" t="inlineStr">
        <is>
          <t>Average cost of a manual error</t>
        </is>
      </c>
    </row>
    <row r="6" ht="26" customHeight="1">
      <c r="A6" s="9" t="inlineStr">
        <is>
          <t>Automation Error Rate</t>
        </is>
      </c>
      <c r="B6" s="14" t="n">
        <v>0.02</v>
      </c>
      <c r="C6" s="11" t="inlineStr">
        <is>
          <t>Expected error rate after automation</t>
        </is>
      </c>
    </row>
    <row r="7" ht="26" customHeight="1">
      <c r="A7" s="9" t="inlineStr">
        <is>
          <t>Annual Cost Increase %</t>
        </is>
      </c>
      <c r="B7" s="12" t="n">
        <v>0.03</v>
      </c>
      <c r="C7" s="11" t="inlineStr">
        <is>
          <t>Manual labor cost inflation</t>
        </is>
      </c>
    </row>
    <row r="8" ht="26" customHeight="1">
      <c r="A8" s="9" t="inlineStr">
        <is>
          <t>Discount Rate</t>
        </is>
      </c>
      <c r="B8" s="12" t="n">
        <v>0.08</v>
      </c>
      <c r="C8" s="11" t="inlineStr">
        <is>
          <t>For NPV calculations</t>
        </is>
      </c>
    </row>
    <row r="9" ht="26" customHeight="1">
      <c r="A9" s="9" t="inlineStr">
        <is>
          <t>Analysis Horizon (years)</t>
        </is>
      </c>
      <c r="B9" s="10" t="n">
        <v>5</v>
      </c>
      <c r="C9" s="11" t="inlineStr">
        <is>
          <t>TCO comparison period</t>
        </is>
      </c>
    </row>
    <row r="10" ht="26" customHeight="1">
      <c r="A10" s="9" t="inlineStr">
        <is>
          <t>Min ROI Threshold</t>
        </is>
      </c>
      <c r="B10" s="12" t="n">
        <v>1</v>
      </c>
      <c r="C10" s="11" t="inlineStr">
        <is>
          <t>Minimum acceptable ROI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H18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6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5" t="inlineStr">
        <is>
          <t xml:space="preserve">  AUTOMATION ANALYSIS — Enter your data in yellow cells</t>
        </is>
      </c>
      <c r="B1" s="16" t="n"/>
      <c r="C1" s="16" t="n"/>
      <c r="D1" s="16" t="n"/>
      <c r="E1" s="16" t="n"/>
      <c r="F1" s="16" t="n"/>
      <c r="G1" s="16" t="n"/>
      <c r="H1" s="16" t="n"/>
    </row>
    <row r="3" ht="32" customHeight="1">
      <c r="A3" s="17" t="inlineStr">
        <is>
          <t>Process Name</t>
        </is>
      </c>
      <c r="B3" s="17" t="inlineStr">
        <is>
          <t>Department</t>
        </is>
      </c>
      <c r="C3" s="17" t="inlineStr">
        <is>
          <t>Manual Time
(min/exec)</t>
        </is>
      </c>
      <c r="D3" s="17" t="inlineStr">
        <is>
          <t>Frequency
(per month)</t>
        </is>
      </c>
      <c r="E3" s="17" t="inlineStr">
        <is>
          <t>Error Rate
(%)</t>
        </is>
      </c>
      <c r="F3" s="17" t="inlineStr">
        <is>
          <t>Labor Cost
($/hr)</t>
        </is>
      </c>
      <c r="G3" s="17" t="inlineStr">
        <is>
          <t>Automation
Impl. Cost</t>
        </is>
      </c>
      <c r="H3" s="17" t="inlineStr">
        <is>
          <t>Annual Maint.
Cost</t>
        </is>
      </c>
    </row>
    <row r="4">
      <c r="A4" s="18" t="inlineStr">
        <is>
          <t>Invoice Processing</t>
        </is>
      </c>
      <c r="B4" s="18" t="inlineStr">
        <is>
          <t>Finance</t>
        </is>
      </c>
      <c r="C4" s="18" t="n">
        <v>45</v>
      </c>
      <c r="D4" s="18" t="n">
        <v>200</v>
      </c>
      <c r="E4" s="19" t="n">
        <v>0.05</v>
      </c>
      <c r="F4" s="20" t="n">
        <v>35</v>
      </c>
      <c r="G4" s="20" t="n">
        <v>25000</v>
      </c>
      <c r="H4" s="20" t="n">
        <v>3000</v>
      </c>
    </row>
    <row r="5">
      <c r="A5" s="21" t="inlineStr">
        <is>
          <t>Employee Onboarding</t>
        </is>
      </c>
      <c r="B5" s="21" t="inlineStr">
        <is>
          <t>HR</t>
        </is>
      </c>
      <c r="C5" s="21" t="n">
        <v>120</v>
      </c>
      <c r="D5" s="21" t="n">
        <v>15</v>
      </c>
      <c r="E5" s="22" t="n">
        <v>0.08</v>
      </c>
      <c r="F5" s="23" t="n">
        <v>40</v>
      </c>
      <c r="G5" s="23" t="n">
        <v>40000</v>
      </c>
      <c r="H5" s="23" t="n">
        <v>5000</v>
      </c>
    </row>
    <row r="6">
      <c r="A6" s="18" t="inlineStr">
        <is>
          <t>Purchase Orders</t>
        </is>
      </c>
      <c r="B6" s="18" t="inlineStr">
        <is>
          <t>Procurement</t>
        </is>
      </c>
      <c r="C6" s="18" t="n">
        <v>30</v>
      </c>
      <c r="D6" s="18" t="n">
        <v>150</v>
      </c>
      <c r="E6" s="19" t="n">
        <v>0.04</v>
      </c>
      <c r="F6" s="20" t="n">
        <v>32</v>
      </c>
      <c r="G6" s="20" t="n">
        <v>18000</v>
      </c>
      <c r="H6" s="20" t="n">
        <v>2500</v>
      </c>
    </row>
    <row r="7">
      <c r="A7" s="21" t="inlineStr">
        <is>
          <t>Report Generation</t>
        </is>
      </c>
      <c r="B7" s="21" t="inlineStr">
        <is>
          <t>Analytics</t>
        </is>
      </c>
      <c r="C7" s="21" t="n">
        <v>60</v>
      </c>
      <c r="D7" s="21" t="n">
        <v>80</v>
      </c>
      <c r="E7" s="22" t="n">
        <v>0.03</v>
      </c>
      <c r="F7" s="23" t="n">
        <v>45</v>
      </c>
      <c r="G7" s="23" t="n">
        <v>15000</v>
      </c>
      <c r="H7" s="23" t="n">
        <v>2000</v>
      </c>
    </row>
    <row r="8">
      <c r="A8" s="18" t="inlineStr">
        <is>
          <t>Data Entry - CRM</t>
        </is>
      </c>
      <c r="B8" s="18" t="inlineStr">
        <is>
          <t>Sales</t>
        </is>
      </c>
      <c r="C8" s="18" t="n">
        <v>20</v>
      </c>
      <c r="D8" s="18" t="n">
        <v>500</v>
      </c>
      <c r="E8" s="19" t="n">
        <v>0.06</v>
      </c>
      <c r="F8" s="20" t="n">
        <v>28</v>
      </c>
      <c r="G8" s="20" t="n">
        <v>20000</v>
      </c>
      <c r="H8" s="20" t="n">
        <v>3500</v>
      </c>
    </row>
    <row r="9">
      <c r="A9" s="21" t="inlineStr">
        <is>
          <t>Email Campaigns</t>
        </is>
      </c>
      <c r="B9" s="21" t="inlineStr">
        <is>
          <t>Marketing</t>
        </is>
      </c>
      <c r="C9" s="21" t="n">
        <v>90</v>
      </c>
      <c r="D9" s="21" t="n">
        <v>20</v>
      </c>
      <c r="E9" s="22" t="n">
        <v>0.07000000000000001</v>
      </c>
      <c r="F9" s="23" t="n">
        <v>38</v>
      </c>
      <c r="G9" s="23" t="n">
        <v>12000</v>
      </c>
      <c r="H9" s="23" t="n">
        <v>1500</v>
      </c>
    </row>
    <row r="10">
      <c r="A10" s="18" t="inlineStr">
        <is>
          <t>Inventory Updates</t>
        </is>
      </c>
      <c r="B10" s="18" t="inlineStr">
        <is>
          <t>Operations</t>
        </is>
      </c>
      <c r="C10" s="18" t="n">
        <v>15</v>
      </c>
      <c r="D10" s="18" t="n">
        <v>300</v>
      </c>
      <c r="E10" s="19" t="n">
        <v>0.05</v>
      </c>
      <c r="F10" s="20" t="n">
        <v>30</v>
      </c>
      <c r="G10" s="20" t="n">
        <v>22000</v>
      </c>
      <c r="H10" s="20" t="n">
        <v>2800</v>
      </c>
    </row>
    <row r="11">
      <c r="A11" s="21" t="inlineStr">
        <is>
          <t>Customer Tickets</t>
        </is>
      </c>
      <c r="B11" s="21" t="inlineStr">
        <is>
          <t>Support</t>
        </is>
      </c>
      <c r="C11" s="21" t="n">
        <v>25</v>
      </c>
      <c r="D11" s="21" t="n">
        <v>400</v>
      </c>
      <c r="E11" s="22" t="n">
        <v>0.04</v>
      </c>
      <c r="F11" s="23" t="n">
        <v>32</v>
      </c>
      <c r="G11" s="23" t="n">
        <v>30000</v>
      </c>
      <c r="H11" s="23" t="n">
        <v>4000</v>
      </c>
    </row>
    <row r="12">
      <c r="A12" s="18" t="inlineStr">
        <is>
          <t>Compliance Checks</t>
        </is>
      </c>
      <c r="B12" s="18" t="inlineStr">
        <is>
          <t>Legal</t>
        </is>
      </c>
      <c r="C12" s="18" t="n">
        <v>40</v>
      </c>
      <c r="D12" s="18" t="n">
        <v>60</v>
      </c>
      <c r="E12" s="19" t="n">
        <v>0.02</v>
      </c>
      <c r="F12" s="20" t="n">
        <v>55</v>
      </c>
      <c r="G12" s="20" t="n">
        <v>35000</v>
      </c>
      <c r="H12" s="20" t="n">
        <v>4500</v>
      </c>
    </row>
    <row r="13">
      <c r="A13" s="21" t="inlineStr">
        <is>
          <t>Payroll Processing</t>
        </is>
      </c>
      <c r="B13" s="21" t="inlineStr">
        <is>
          <t>Finance</t>
        </is>
      </c>
      <c r="C13" s="21" t="n">
        <v>180</v>
      </c>
      <c r="D13" s="21" t="n">
        <v>2</v>
      </c>
      <c r="E13" s="22" t="n">
        <v>0.01</v>
      </c>
      <c r="F13" s="23" t="n">
        <v>50</v>
      </c>
      <c r="G13" s="23" t="n">
        <v>45000</v>
      </c>
      <c r="H13" s="23" t="n">
        <v>6000</v>
      </c>
    </row>
    <row r="14">
      <c r="A14" s="18" t="n"/>
      <c r="B14" s="18" t="n"/>
      <c r="C14" s="18" t="n"/>
      <c r="D14" s="18" t="n"/>
      <c r="E14" s="18" t="n"/>
      <c r="F14" s="18" t="n"/>
      <c r="G14" s="18" t="n"/>
      <c r="H14" s="18" t="n"/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</row>
    <row r="16">
      <c r="A16" s="18" t="n"/>
      <c r="B16" s="18" t="n"/>
      <c r="C16" s="18" t="n"/>
      <c r="D16" s="18" t="n"/>
      <c r="E16" s="18" t="n"/>
      <c r="F16" s="18" t="n"/>
      <c r="G16" s="18" t="n"/>
      <c r="H16" s="18" t="n"/>
    </row>
    <row r="17">
      <c r="A17" s="21" t="n"/>
      <c r="B17" s="21" t="n"/>
      <c r="C17" s="21" t="n"/>
      <c r="D17" s="21" t="n"/>
      <c r="E17" s="21" t="n"/>
      <c r="F17" s="21" t="n"/>
      <c r="G17" s="21" t="n"/>
      <c r="H17" s="21" t="n"/>
    </row>
    <row r="18">
      <c r="A18" s="18" t="n"/>
      <c r="B18" s="18" t="n"/>
      <c r="C18" s="18" t="n"/>
      <c r="D18" s="18" t="n"/>
      <c r="E18" s="18" t="n"/>
      <c r="F18" s="18" t="n"/>
      <c r="G18" s="18" t="n"/>
      <c r="H18" s="18" t="n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L42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4" customWidth="1" min="9" max="9"/>
    <col width="14" customWidth="1" min="10" max="10"/>
    <col width="16" customWidth="1" min="11" max="11"/>
    <col width="16" customWidth="1" min="12" max="12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  <c r="J1" s="25" t="n"/>
      <c r="K1" s="25" t="n"/>
      <c r="L1" s="25" t="n"/>
    </row>
    <row r="3" ht="28" customHeight="1">
      <c r="A3" s="26" t="inlineStr">
        <is>
          <t xml:space="preserve">  PER-PROCESS SAVINGS ANALYSIS</t>
        </is>
      </c>
      <c r="B3" s="27" t="n"/>
      <c r="C3" s="27" t="n"/>
      <c r="D3" s="27" t="n"/>
      <c r="E3" s="27" t="n"/>
      <c r="F3" s="27" t="n"/>
      <c r="G3" s="27" t="n"/>
      <c r="H3" s="27" t="n"/>
      <c r="I3" s="27" t="n"/>
      <c r="J3" s="27" t="n"/>
      <c r="K3" s="27" t="n"/>
      <c r="L3" s="27" t="n"/>
    </row>
    <row r="4" ht="32" customHeight="1">
      <c r="A4" s="17" t="inlineStr">
        <is>
          <t>Process</t>
        </is>
      </c>
      <c r="B4" s="17" t="inlineStr">
        <is>
          <t>Annual Manual
Hrs</t>
        </is>
      </c>
      <c r="C4" s="17" t="inlineStr">
        <is>
          <t>Annual Manual
Cost</t>
        </is>
      </c>
      <c r="D4" s="17" t="inlineStr">
        <is>
          <t>Annual Auto
Hrs</t>
        </is>
      </c>
      <c r="E4" s="17" t="inlineStr">
        <is>
          <t>Annual Auto
Cost (Labor)</t>
        </is>
      </c>
      <c r="F4" s="17" t="inlineStr">
        <is>
          <t>Annual
Labor Savings</t>
        </is>
      </c>
      <c r="G4" s="17" t="inlineStr">
        <is>
          <t>Manual Error
Cost/Yr</t>
        </is>
      </c>
      <c r="H4" s="17" t="inlineStr">
        <is>
          <t>Auto Error
Cost/Yr</t>
        </is>
      </c>
      <c r="I4" s="17" t="inlineStr">
        <is>
          <t>Error
Savings</t>
        </is>
      </c>
      <c r="J4" s="17" t="inlineStr">
        <is>
          <t>Total Annual
Savings</t>
        </is>
      </c>
      <c r="K4" s="17" t="inlineStr">
        <is>
          <t>ROI %</t>
        </is>
      </c>
      <c r="L4" s="17" t="inlineStr">
        <is>
          <t>Payback
(months)</t>
        </is>
      </c>
    </row>
    <row r="5">
      <c r="A5" s="28">
        <f>INPUT!A4</f>
        <v/>
      </c>
      <c r="B5" s="29">
        <f>IFERROR(INPUT!C4*INPUT!D4*CONFIG!B3/60,0)</f>
        <v/>
      </c>
      <c r="C5" s="30">
        <f>B5*INPUT!F4</f>
        <v/>
      </c>
      <c r="D5" s="29">
        <f>B5*(1-CONFIG!B4)</f>
        <v/>
      </c>
      <c r="E5" s="30">
        <f>D5*INPUT!F4+INPUT!H4</f>
        <v/>
      </c>
      <c r="F5" s="31">
        <f>C5-E5</f>
        <v/>
      </c>
      <c r="G5" s="30">
        <f>INPUT!D4*CONFIG!B3*INPUT!E4*CONFIG!B5</f>
        <v/>
      </c>
      <c r="H5" s="30">
        <f>INPUT!D4*CONFIG!B3*CONFIG!B6*CONFIG!B5</f>
        <v/>
      </c>
      <c r="I5" s="30">
        <f>G5-H5</f>
        <v/>
      </c>
      <c r="J5" s="31">
        <f>F5+I5</f>
        <v/>
      </c>
      <c r="K5" s="32">
        <f>IFERROR(J5/INPUT!G4,0)</f>
        <v/>
      </c>
      <c r="L5" s="33">
        <f>IFERROR(INPUT!G4/(J5/12),0)</f>
        <v/>
      </c>
    </row>
    <row r="6">
      <c r="A6" s="34">
        <f>INPUT!A5</f>
        <v/>
      </c>
      <c r="B6" s="35">
        <f>IFERROR(INPUT!C5*INPUT!D5*CONFIG!B3/60,0)</f>
        <v/>
      </c>
      <c r="C6" s="36">
        <f>B6*INPUT!F5</f>
        <v/>
      </c>
      <c r="D6" s="35">
        <f>B6*(1-CONFIG!B4)</f>
        <v/>
      </c>
      <c r="E6" s="36">
        <f>D6*INPUT!F5+INPUT!H5</f>
        <v/>
      </c>
      <c r="F6" s="37">
        <f>C6-E6</f>
        <v/>
      </c>
      <c r="G6" s="36">
        <f>INPUT!D5*CONFIG!B3*INPUT!E5*CONFIG!B5</f>
        <v/>
      </c>
      <c r="H6" s="36">
        <f>INPUT!D5*CONFIG!B3*CONFIG!B6*CONFIG!B5</f>
        <v/>
      </c>
      <c r="I6" s="36">
        <f>G6-H6</f>
        <v/>
      </c>
      <c r="J6" s="37">
        <f>F6+I6</f>
        <v/>
      </c>
      <c r="K6" s="38">
        <f>IFERROR(J6/INPUT!G5,0)</f>
        <v/>
      </c>
      <c r="L6" s="39">
        <f>IFERROR(INPUT!G5/(J6/12),0)</f>
        <v/>
      </c>
    </row>
    <row r="7">
      <c r="A7" s="28">
        <f>INPUT!A6</f>
        <v/>
      </c>
      <c r="B7" s="29">
        <f>IFERROR(INPUT!C6*INPUT!D6*CONFIG!B3/60,0)</f>
        <v/>
      </c>
      <c r="C7" s="30">
        <f>B7*INPUT!F6</f>
        <v/>
      </c>
      <c r="D7" s="29">
        <f>B7*(1-CONFIG!B4)</f>
        <v/>
      </c>
      <c r="E7" s="30">
        <f>D7*INPUT!F6+INPUT!H6</f>
        <v/>
      </c>
      <c r="F7" s="31">
        <f>C7-E7</f>
        <v/>
      </c>
      <c r="G7" s="30">
        <f>INPUT!D6*CONFIG!B3*INPUT!E6*CONFIG!B5</f>
        <v/>
      </c>
      <c r="H7" s="30">
        <f>INPUT!D6*CONFIG!B3*CONFIG!B6*CONFIG!B5</f>
        <v/>
      </c>
      <c r="I7" s="30">
        <f>G7-H7</f>
        <v/>
      </c>
      <c r="J7" s="31">
        <f>F7+I7</f>
        <v/>
      </c>
      <c r="K7" s="32">
        <f>IFERROR(J7/INPUT!G6,0)</f>
        <v/>
      </c>
      <c r="L7" s="33">
        <f>IFERROR(INPUT!G6/(J7/12),0)</f>
        <v/>
      </c>
    </row>
    <row r="8">
      <c r="A8" s="34">
        <f>INPUT!A7</f>
        <v/>
      </c>
      <c r="B8" s="35">
        <f>IFERROR(INPUT!C7*INPUT!D7*CONFIG!B3/60,0)</f>
        <v/>
      </c>
      <c r="C8" s="36">
        <f>B8*INPUT!F7</f>
        <v/>
      </c>
      <c r="D8" s="35">
        <f>B8*(1-CONFIG!B4)</f>
        <v/>
      </c>
      <c r="E8" s="36">
        <f>D8*INPUT!F7+INPUT!H7</f>
        <v/>
      </c>
      <c r="F8" s="37">
        <f>C8-E8</f>
        <v/>
      </c>
      <c r="G8" s="36">
        <f>INPUT!D7*CONFIG!B3*INPUT!E7*CONFIG!B5</f>
        <v/>
      </c>
      <c r="H8" s="36">
        <f>INPUT!D7*CONFIG!B3*CONFIG!B6*CONFIG!B5</f>
        <v/>
      </c>
      <c r="I8" s="36">
        <f>G8-H8</f>
        <v/>
      </c>
      <c r="J8" s="37">
        <f>F8+I8</f>
        <v/>
      </c>
      <c r="K8" s="38">
        <f>IFERROR(J8/INPUT!G7,0)</f>
        <v/>
      </c>
      <c r="L8" s="39">
        <f>IFERROR(INPUT!G7/(J8/12),0)</f>
        <v/>
      </c>
    </row>
    <row r="9">
      <c r="A9" s="28">
        <f>INPUT!A8</f>
        <v/>
      </c>
      <c r="B9" s="29">
        <f>IFERROR(INPUT!C8*INPUT!D8*CONFIG!B3/60,0)</f>
        <v/>
      </c>
      <c r="C9" s="30">
        <f>B9*INPUT!F8</f>
        <v/>
      </c>
      <c r="D9" s="29">
        <f>B9*(1-CONFIG!B4)</f>
        <v/>
      </c>
      <c r="E9" s="30">
        <f>D9*INPUT!F8+INPUT!H8</f>
        <v/>
      </c>
      <c r="F9" s="31">
        <f>C9-E9</f>
        <v/>
      </c>
      <c r="G9" s="30">
        <f>INPUT!D8*CONFIG!B3*INPUT!E8*CONFIG!B5</f>
        <v/>
      </c>
      <c r="H9" s="30">
        <f>INPUT!D8*CONFIG!B3*CONFIG!B6*CONFIG!B5</f>
        <v/>
      </c>
      <c r="I9" s="30">
        <f>G9-H9</f>
        <v/>
      </c>
      <c r="J9" s="31">
        <f>F9+I9</f>
        <v/>
      </c>
      <c r="K9" s="32">
        <f>IFERROR(J9/INPUT!G8,0)</f>
        <v/>
      </c>
      <c r="L9" s="33">
        <f>IFERROR(INPUT!G8/(J9/12),0)</f>
        <v/>
      </c>
    </row>
    <row r="10">
      <c r="A10" s="34">
        <f>INPUT!A9</f>
        <v/>
      </c>
      <c r="B10" s="35">
        <f>IFERROR(INPUT!C9*INPUT!D9*CONFIG!B3/60,0)</f>
        <v/>
      </c>
      <c r="C10" s="36">
        <f>B10*INPUT!F9</f>
        <v/>
      </c>
      <c r="D10" s="35">
        <f>B10*(1-CONFIG!B4)</f>
        <v/>
      </c>
      <c r="E10" s="36">
        <f>D10*INPUT!F9+INPUT!H9</f>
        <v/>
      </c>
      <c r="F10" s="37">
        <f>C10-E10</f>
        <v/>
      </c>
      <c r="G10" s="36">
        <f>INPUT!D9*CONFIG!B3*INPUT!E9*CONFIG!B5</f>
        <v/>
      </c>
      <c r="H10" s="36">
        <f>INPUT!D9*CONFIG!B3*CONFIG!B6*CONFIG!B5</f>
        <v/>
      </c>
      <c r="I10" s="36">
        <f>G10-H10</f>
        <v/>
      </c>
      <c r="J10" s="37">
        <f>F10+I10</f>
        <v/>
      </c>
      <c r="K10" s="38">
        <f>IFERROR(J10/INPUT!G9,0)</f>
        <v/>
      </c>
      <c r="L10" s="39">
        <f>IFERROR(INPUT!G9/(J10/12),0)</f>
        <v/>
      </c>
    </row>
    <row r="11">
      <c r="A11" s="28">
        <f>INPUT!A10</f>
        <v/>
      </c>
      <c r="B11" s="29">
        <f>IFERROR(INPUT!C10*INPUT!D10*CONFIG!B3/60,0)</f>
        <v/>
      </c>
      <c r="C11" s="30">
        <f>B11*INPUT!F10</f>
        <v/>
      </c>
      <c r="D11" s="29">
        <f>B11*(1-CONFIG!B4)</f>
        <v/>
      </c>
      <c r="E11" s="30">
        <f>D11*INPUT!F10+INPUT!H10</f>
        <v/>
      </c>
      <c r="F11" s="31">
        <f>C11-E11</f>
        <v/>
      </c>
      <c r="G11" s="30">
        <f>INPUT!D10*CONFIG!B3*INPUT!E10*CONFIG!B5</f>
        <v/>
      </c>
      <c r="H11" s="30">
        <f>INPUT!D10*CONFIG!B3*CONFIG!B6*CONFIG!B5</f>
        <v/>
      </c>
      <c r="I11" s="30">
        <f>G11-H11</f>
        <v/>
      </c>
      <c r="J11" s="31">
        <f>F11+I11</f>
        <v/>
      </c>
      <c r="K11" s="32">
        <f>IFERROR(J11/INPUT!G10,0)</f>
        <v/>
      </c>
      <c r="L11" s="33">
        <f>IFERROR(INPUT!G10/(J11/12),0)</f>
        <v/>
      </c>
    </row>
    <row r="12">
      <c r="A12" s="34">
        <f>INPUT!A11</f>
        <v/>
      </c>
      <c r="B12" s="35">
        <f>IFERROR(INPUT!C11*INPUT!D11*CONFIG!B3/60,0)</f>
        <v/>
      </c>
      <c r="C12" s="36">
        <f>B12*INPUT!F11</f>
        <v/>
      </c>
      <c r="D12" s="35">
        <f>B12*(1-CONFIG!B4)</f>
        <v/>
      </c>
      <c r="E12" s="36">
        <f>D12*INPUT!F11+INPUT!H11</f>
        <v/>
      </c>
      <c r="F12" s="37">
        <f>C12-E12</f>
        <v/>
      </c>
      <c r="G12" s="36">
        <f>INPUT!D11*CONFIG!B3*INPUT!E11*CONFIG!B5</f>
        <v/>
      </c>
      <c r="H12" s="36">
        <f>INPUT!D11*CONFIG!B3*CONFIG!B6*CONFIG!B5</f>
        <v/>
      </c>
      <c r="I12" s="36">
        <f>G12-H12</f>
        <v/>
      </c>
      <c r="J12" s="37">
        <f>F12+I12</f>
        <v/>
      </c>
      <c r="K12" s="38">
        <f>IFERROR(J12/INPUT!G11,0)</f>
        <v/>
      </c>
      <c r="L12" s="39">
        <f>IFERROR(INPUT!G11/(J12/12),0)</f>
        <v/>
      </c>
    </row>
    <row r="13">
      <c r="A13" s="28">
        <f>INPUT!A12</f>
        <v/>
      </c>
      <c r="B13" s="29">
        <f>IFERROR(INPUT!C12*INPUT!D12*CONFIG!B3/60,0)</f>
        <v/>
      </c>
      <c r="C13" s="30">
        <f>B13*INPUT!F12</f>
        <v/>
      </c>
      <c r="D13" s="29">
        <f>B13*(1-CONFIG!B4)</f>
        <v/>
      </c>
      <c r="E13" s="30">
        <f>D13*INPUT!F12+INPUT!H12</f>
        <v/>
      </c>
      <c r="F13" s="31">
        <f>C13-E13</f>
        <v/>
      </c>
      <c r="G13" s="30">
        <f>INPUT!D12*CONFIG!B3*INPUT!E12*CONFIG!B5</f>
        <v/>
      </c>
      <c r="H13" s="30">
        <f>INPUT!D12*CONFIG!B3*CONFIG!B6*CONFIG!B5</f>
        <v/>
      </c>
      <c r="I13" s="30">
        <f>G13-H13</f>
        <v/>
      </c>
      <c r="J13" s="31">
        <f>F13+I13</f>
        <v/>
      </c>
      <c r="K13" s="32">
        <f>IFERROR(J13/INPUT!G12,0)</f>
        <v/>
      </c>
      <c r="L13" s="33">
        <f>IFERROR(INPUT!G12/(J13/12),0)</f>
        <v/>
      </c>
    </row>
    <row r="14">
      <c r="A14" s="34">
        <f>INPUT!A13</f>
        <v/>
      </c>
      <c r="B14" s="35">
        <f>IFERROR(INPUT!C13*INPUT!D13*CONFIG!B3/60,0)</f>
        <v/>
      </c>
      <c r="C14" s="36">
        <f>B14*INPUT!F13</f>
        <v/>
      </c>
      <c r="D14" s="35">
        <f>B14*(1-CONFIG!B4)</f>
        <v/>
      </c>
      <c r="E14" s="36">
        <f>D14*INPUT!F13+INPUT!H13</f>
        <v/>
      </c>
      <c r="F14" s="37">
        <f>C14-E14</f>
        <v/>
      </c>
      <c r="G14" s="36">
        <f>INPUT!D13*CONFIG!B3*INPUT!E13*CONFIG!B5</f>
        <v/>
      </c>
      <c r="H14" s="36">
        <f>INPUT!D13*CONFIG!B3*CONFIG!B6*CONFIG!B5</f>
        <v/>
      </c>
      <c r="I14" s="36">
        <f>G14-H14</f>
        <v/>
      </c>
      <c r="J14" s="37">
        <f>F14+I14</f>
        <v/>
      </c>
      <c r="K14" s="38">
        <f>IFERROR(J14/INPUT!G13,0)</f>
        <v/>
      </c>
      <c r="L14" s="39">
        <f>IFERROR(INPUT!G13/(J14/12),0)</f>
        <v/>
      </c>
    </row>
    <row r="15">
      <c r="A15" s="28">
        <f>INPUT!A14</f>
        <v/>
      </c>
      <c r="B15" s="29">
        <f>IFERROR(INPUT!C14*INPUT!D14*CONFIG!B3/60,0)</f>
        <v/>
      </c>
      <c r="C15" s="30">
        <f>B15*INPUT!F14</f>
        <v/>
      </c>
      <c r="D15" s="29">
        <f>B15*(1-CONFIG!B4)</f>
        <v/>
      </c>
      <c r="E15" s="30">
        <f>D15*INPUT!F14+INPUT!H14</f>
        <v/>
      </c>
      <c r="F15" s="31">
        <f>C15-E15</f>
        <v/>
      </c>
      <c r="G15" s="30">
        <f>INPUT!D14*CONFIG!B3*INPUT!E14*CONFIG!B5</f>
        <v/>
      </c>
      <c r="H15" s="30">
        <f>INPUT!D14*CONFIG!B3*CONFIG!B6*CONFIG!B5</f>
        <v/>
      </c>
      <c r="I15" s="30">
        <f>G15-H15</f>
        <v/>
      </c>
      <c r="J15" s="31">
        <f>F15+I15</f>
        <v/>
      </c>
      <c r="K15" s="32">
        <f>IFERROR(J15/INPUT!G14,0)</f>
        <v/>
      </c>
      <c r="L15" s="33">
        <f>IFERROR(INPUT!G14/(J15/12),0)</f>
        <v/>
      </c>
    </row>
    <row r="16">
      <c r="A16" s="34">
        <f>INPUT!A15</f>
        <v/>
      </c>
      <c r="B16" s="35">
        <f>IFERROR(INPUT!C15*INPUT!D15*CONFIG!B3/60,0)</f>
        <v/>
      </c>
      <c r="C16" s="36">
        <f>B16*INPUT!F15</f>
        <v/>
      </c>
      <c r="D16" s="35">
        <f>B16*(1-CONFIG!B4)</f>
        <v/>
      </c>
      <c r="E16" s="36">
        <f>D16*INPUT!F15+INPUT!H15</f>
        <v/>
      </c>
      <c r="F16" s="37">
        <f>C16-E16</f>
        <v/>
      </c>
      <c r="G16" s="36">
        <f>INPUT!D15*CONFIG!B3*INPUT!E15*CONFIG!B5</f>
        <v/>
      </c>
      <c r="H16" s="36">
        <f>INPUT!D15*CONFIG!B3*CONFIG!B6*CONFIG!B5</f>
        <v/>
      </c>
      <c r="I16" s="36">
        <f>G16-H16</f>
        <v/>
      </c>
      <c r="J16" s="37">
        <f>F16+I16</f>
        <v/>
      </c>
      <c r="K16" s="38">
        <f>IFERROR(J16/INPUT!G15,0)</f>
        <v/>
      </c>
      <c r="L16" s="39">
        <f>IFERROR(INPUT!G15/(J16/12),0)</f>
        <v/>
      </c>
    </row>
    <row r="17">
      <c r="A17" s="28">
        <f>INPUT!A16</f>
        <v/>
      </c>
      <c r="B17" s="29">
        <f>IFERROR(INPUT!C16*INPUT!D16*CONFIG!B3/60,0)</f>
        <v/>
      </c>
      <c r="C17" s="30">
        <f>B17*INPUT!F16</f>
        <v/>
      </c>
      <c r="D17" s="29">
        <f>B17*(1-CONFIG!B4)</f>
        <v/>
      </c>
      <c r="E17" s="30">
        <f>D17*INPUT!F16+INPUT!H16</f>
        <v/>
      </c>
      <c r="F17" s="31">
        <f>C17-E17</f>
        <v/>
      </c>
      <c r="G17" s="30">
        <f>INPUT!D16*CONFIG!B3*INPUT!E16*CONFIG!B5</f>
        <v/>
      </c>
      <c r="H17" s="30">
        <f>INPUT!D16*CONFIG!B3*CONFIG!B6*CONFIG!B5</f>
        <v/>
      </c>
      <c r="I17" s="30">
        <f>G17-H17</f>
        <v/>
      </c>
      <c r="J17" s="31">
        <f>F17+I17</f>
        <v/>
      </c>
      <c r="K17" s="32">
        <f>IFERROR(J17/INPUT!G16,0)</f>
        <v/>
      </c>
      <c r="L17" s="33">
        <f>IFERROR(INPUT!G16/(J17/12),0)</f>
        <v/>
      </c>
    </row>
    <row r="18">
      <c r="A18" s="34">
        <f>INPUT!A17</f>
        <v/>
      </c>
      <c r="B18" s="35">
        <f>IFERROR(INPUT!C17*INPUT!D17*CONFIG!B3/60,0)</f>
        <v/>
      </c>
      <c r="C18" s="36">
        <f>B18*INPUT!F17</f>
        <v/>
      </c>
      <c r="D18" s="35">
        <f>B18*(1-CONFIG!B4)</f>
        <v/>
      </c>
      <c r="E18" s="36">
        <f>D18*INPUT!F17+INPUT!H17</f>
        <v/>
      </c>
      <c r="F18" s="37">
        <f>C18-E18</f>
        <v/>
      </c>
      <c r="G18" s="36">
        <f>INPUT!D17*CONFIG!B3*INPUT!E17*CONFIG!B5</f>
        <v/>
      </c>
      <c r="H18" s="36">
        <f>INPUT!D17*CONFIG!B3*CONFIG!B6*CONFIG!B5</f>
        <v/>
      </c>
      <c r="I18" s="36">
        <f>G18-H18</f>
        <v/>
      </c>
      <c r="J18" s="37">
        <f>F18+I18</f>
        <v/>
      </c>
      <c r="K18" s="38">
        <f>IFERROR(J18/INPUT!G17,0)</f>
        <v/>
      </c>
      <c r="L18" s="39">
        <f>IFERROR(INPUT!G17/(J18/12),0)</f>
        <v/>
      </c>
    </row>
    <row r="19">
      <c r="A19" s="28">
        <f>INPUT!A18</f>
        <v/>
      </c>
      <c r="B19" s="29">
        <f>IFERROR(INPUT!C18*INPUT!D18*CONFIG!B3/60,0)</f>
        <v/>
      </c>
      <c r="C19" s="30">
        <f>B19*INPUT!F18</f>
        <v/>
      </c>
      <c r="D19" s="29">
        <f>B19*(1-CONFIG!B4)</f>
        <v/>
      </c>
      <c r="E19" s="30">
        <f>D19*INPUT!F18+INPUT!H18</f>
        <v/>
      </c>
      <c r="F19" s="31">
        <f>C19-E19</f>
        <v/>
      </c>
      <c r="G19" s="30">
        <f>INPUT!D18*CONFIG!B3*INPUT!E18*CONFIG!B5</f>
        <v/>
      </c>
      <c r="H19" s="30">
        <f>INPUT!D18*CONFIG!B3*CONFIG!B6*CONFIG!B5</f>
        <v/>
      </c>
      <c r="I19" s="30">
        <f>G19-H19</f>
        <v/>
      </c>
      <c r="J19" s="31">
        <f>F19+I19</f>
        <v/>
      </c>
      <c r="K19" s="32">
        <f>IFERROR(J19/INPUT!G18,0)</f>
        <v/>
      </c>
      <c r="L19" s="33">
        <f>IFERROR(INPUT!G18/(J19/12),0)</f>
        <v/>
      </c>
    </row>
    <row r="21" ht="28" customHeight="1">
      <c r="A21" s="40" t="inlineStr">
        <is>
          <t xml:space="preserve">  5-YEAR TCO COMPARISON</t>
        </is>
      </c>
      <c r="B21" s="41" t="n"/>
      <c r="C21" s="41" t="n"/>
      <c r="D21" s="41" t="n"/>
      <c r="E21" s="41" t="n"/>
      <c r="F21" s="41" t="n"/>
      <c r="G21" s="41" t="n"/>
      <c r="H21" s="41" t="n"/>
      <c r="I21" s="41" t="n"/>
      <c r="J21" s="41" t="n"/>
      <c r="K21" s="41" t="n"/>
      <c r="L21" s="41" t="n"/>
    </row>
    <row r="23" ht="28" customHeight="1">
      <c r="A23" s="42" t="inlineStr">
        <is>
          <t>Year 1 Manual Cost</t>
        </is>
      </c>
      <c r="B23" s="31">
        <f>SUM(C5:C19)</f>
        <v/>
      </c>
    </row>
    <row r="24" ht="28" customHeight="1">
      <c r="A24" s="42" t="inlineStr">
        <is>
          <t>Year 1 Auto Cost (Impl+Ops)</t>
        </is>
      </c>
      <c r="B24" s="31">
        <f>SUM(INPUT!G4:G18)+SUM(E5:E19)</f>
        <v/>
      </c>
    </row>
    <row r="25" ht="28" customHeight="1">
      <c r="A25" s="42" t="inlineStr">
        <is>
          <t>5-Yr Manual TCO</t>
        </is>
      </c>
      <c r="B25" s="31">
        <f>B23*((1-(1+CONFIG!B7)^CONFIG!B9)/(-(CONFIG!B7)))</f>
        <v/>
      </c>
    </row>
    <row r="26" ht="28" customHeight="1">
      <c r="A26" s="42" t="inlineStr">
        <is>
          <t>5-Yr Automated TCO</t>
        </is>
      </c>
      <c r="B26" s="31">
        <f>SUM(INPUT!G4:G18)+SUM(E5:E19)*((1-(1+CONFIG!B7)^CONFIG!B9)/(-(CONFIG!B7)))</f>
        <v/>
      </c>
    </row>
    <row r="27" ht="28" customHeight="1">
      <c r="A27" s="42" t="inlineStr">
        <is>
          <t>5-Yr Net Savings</t>
        </is>
      </c>
      <c r="B27" s="31">
        <f>B25-B26</f>
        <v/>
      </c>
    </row>
    <row r="29" ht="28" customHeight="1">
      <c r="A29" s="43" t="inlineStr">
        <is>
          <t xml:space="preserve">  SUMMARY METRICS</t>
        </is>
      </c>
      <c r="B29" s="44" t="n"/>
      <c r="C29" s="44" t="n"/>
      <c r="D29" s="44" t="n"/>
      <c r="E29" s="44" t="n"/>
      <c r="F29" s="44" t="n"/>
      <c r="G29" s="44" t="n"/>
      <c r="H29" s="44" t="n"/>
      <c r="I29" s="44" t="n"/>
      <c r="J29" s="44" t="n"/>
      <c r="K29" s="44" t="n"/>
      <c r="L29" s="44" t="n"/>
    </row>
    <row r="31" ht="28" customHeight="1">
      <c r="A31" s="42" t="inlineStr">
        <is>
          <t>Total Processes Analyzed</t>
        </is>
      </c>
      <c r="B31" s="45">
        <f>COUNTA(A5:A19)</f>
        <v/>
      </c>
    </row>
    <row r="32" ht="28" customHeight="1">
      <c r="A32" s="42" t="inlineStr">
        <is>
          <t>Total Annual Labor Savings</t>
        </is>
      </c>
      <c r="B32" s="31">
        <f>SUM(F5:F19)</f>
        <v/>
      </c>
    </row>
    <row r="33" ht="28" customHeight="1">
      <c r="A33" s="42" t="inlineStr">
        <is>
          <t>Total Annual Error Savings</t>
        </is>
      </c>
      <c r="B33" s="31">
        <f>SUM(I5:I19)</f>
        <v/>
      </c>
    </row>
    <row r="34" ht="28" customHeight="1">
      <c r="A34" s="42" t="inlineStr">
        <is>
          <t>Total Annual Savings</t>
        </is>
      </c>
      <c r="B34" s="31">
        <f>SUM(J5:J19)</f>
        <v/>
      </c>
    </row>
    <row r="35" ht="28" customHeight="1">
      <c r="A35" s="42" t="inlineStr">
        <is>
          <t>Total Implementation Cost</t>
        </is>
      </c>
      <c r="B35" s="31">
        <f>SUM(INPUT!G4:G18)</f>
        <v/>
      </c>
    </row>
    <row r="36" ht="28" customHeight="1">
      <c r="A36" s="42" t="inlineStr">
        <is>
          <t>Portfolio ROI</t>
        </is>
      </c>
      <c r="B36" s="32">
        <f>IFERROR(B34/B35,0)</f>
        <v/>
      </c>
    </row>
    <row r="37" ht="28" customHeight="1">
      <c r="A37" s="42" t="inlineStr">
        <is>
          <t>Avg Payback (months)</t>
        </is>
      </c>
      <c r="B37" s="46">
        <f>IFERROR(AVERAGE(L5:L19),0)</f>
        <v/>
      </c>
    </row>
    <row r="38" ht="28" customHeight="1">
      <c r="A38" s="42" t="inlineStr">
        <is>
          <t>Total Manual Hours Saved/Yr</t>
        </is>
      </c>
      <c r="B38" s="45">
        <f>SUM(B5:B19)-SUM(D5:D19)</f>
        <v/>
      </c>
    </row>
    <row r="39" ht="28" customHeight="1">
      <c r="A39" s="42" t="inlineStr">
        <is>
          <t>FTE Equivalent Saved</t>
        </is>
      </c>
      <c r="B39" s="46">
        <f>IFERROR(B38/2080,0)</f>
        <v/>
      </c>
    </row>
    <row r="40" ht="28" customHeight="1">
      <c r="A40" s="42" t="inlineStr">
        <is>
          <t>Processes Above ROI Target</t>
        </is>
      </c>
      <c r="B40" s="45">
        <f>COUNTIF(K5:K19,"&gt;="&amp;CONFIG!B10)</f>
        <v/>
      </c>
    </row>
    <row r="41" ht="28" customHeight="1">
      <c r="A41" s="42" t="inlineStr">
        <is>
          <t>5-Year Net Savings</t>
        </is>
      </c>
      <c r="B41" s="31">
        <f>B27</f>
        <v/>
      </c>
    </row>
    <row r="42" ht="28" customHeight="1">
      <c r="A42" s="42" t="inlineStr">
        <is>
          <t>Automation Readiness</t>
        </is>
      </c>
      <c r="B42" s="47">
        <f>IF(B36&gt;=2,"STRONG",IF(B36&gt;=1,"MODERATE","WEAK"))</f>
        <v/>
      </c>
    </row>
  </sheetData>
  <mergeCells count="4">
    <mergeCell ref="A3:L3"/>
    <mergeCell ref="A21:L21"/>
    <mergeCell ref="A29:L29"/>
    <mergeCell ref="A1:L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8" t="inlineStr">
        <is>
          <t>AUTOMATION SAVINGS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6" t="inlineStr">
        <is>
          <t xml:space="preserve">  SAVINGS SUMMARY</t>
        </is>
      </c>
      <c r="B4" s="27" t="n"/>
      <c r="C4" s="27" t="n"/>
      <c r="D4" s="27" t="n"/>
      <c r="E4" s="27" t="n"/>
    </row>
    <row r="5" ht="32" customHeight="1">
      <c r="A5" s="49" t="inlineStr">
        <is>
          <t>Total Annual Savings</t>
        </is>
      </c>
      <c r="B5" s="50">
        <f>LOGIC!B34</f>
        <v/>
      </c>
    </row>
    <row r="6" ht="32" customHeight="1">
      <c r="A6" s="49" t="inlineStr">
        <is>
          <t>Labor Savings</t>
        </is>
      </c>
      <c r="B6" s="50">
        <f>LOGIC!B32</f>
        <v/>
      </c>
    </row>
    <row r="7" ht="32" customHeight="1">
      <c r="A7" s="49" t="inlineStr">
        <is>
          <t>Error Reduction Savings</t>
        </is>
      </c>
      <c r="B7" s="50">
        <f>LOGIC!B33</f>
        <v/>
      </c>
    </row>
    <row r="8" ht="32" customHeight="1">
      <c r="A8" s="49" t="inlineStr">
        <is>
          <t>5-Year Net Savings</t>
        </is>
      </c>
      <c r="B8" s="51">
        <f>LOGIC!B41</f>
        <v/>
      </c>
    </row>
    <row r="10" ht="28" customHeight="1">
      <c r="A10" s="40" t="inlineStr">
        <is>
          <t xml:space="preserve">  INVESTMENT METRICS</t>
        </is>
      </c>
      <c r="B10" s="41" t="n"/>
      <c r="C10" s="41" t="n"/>
      <c r="D10" s="41" t="n"/>
      <c r="E10" s="41" t="n"/>
    </row>
    <row r="11" ht="32" customHeight="1">
      <c r="A11" s="49" t="inlineStr">
        <is>
          <t>Total Implementation Cost</t>
        </is>
      </c>
      <c r="B11" s="50">
        <f>LOGIC!B35</f>
        <v/>
      </c>
    </row>
    <row r="12" ht="32" customHeight="1">
      <c r="A12" s="49" t="inlineStr">
        <is>
          <t>Portfolio ROI</t>
        </is>
      </c>
      <c r="B12" s="52">
        <f>LOGIC!B36</f>
        <v/>
      </c>
    </row>
    <row r="13" ht="32" customHeight="1">
      <c r="A13" s="49" t="inlineStr">
        <is>
          <t>Avg Payback Period (mo)</t>
        </is>
      </c>
      <c r="B13" s="53">
        <f>LOGIC!B37</f>
        <v/>
      </c>
    </row>
    <row r="14" ht="32" customHeight="1">
      <c r="A14" s="49" t="inlineStr">
        <is>
          <t>Processes Above ROI Target</t>
        </is>
      </c>
      <c r="B14" s="54">
        <f>LOGIC!B40</f>
        <v/>
      </c>
    </row>
    <row r="15" ht="32" customHeight="1">
      <c r="A15" s="49" t="inlineStr">
        <is>
          <t>Automation Readiness</t>
        </is>
      </c>
      <c r="B15" s="55">
        <f>LOGIC!B42</f>
        <v/>
      </c>
    </row>
    <row r="17" ht="28" customHeight="1">
      <c r="A17" s="15" t="inlineStr">
        <is>
          <t xml:space="preserve">  EFFICIENCY GAINS</t>
        </is>
      </c>
      <c r="B17" s="16" t="n"/>
      <c r="C17" s="16" t="n"/>
      <c r="D17" s="16" t="n"/>
      <c r="E17" s="16" t="n"/>
    </row>
    <row r="18" ht="32" customHeight="1">
      <c r="A18" s="49" t="inlineStr">
        <is>
          <t>Total Processes Analyzed</t>
        </is>
      </c>
      <c r="B18" s="54">
        <f>LOGIC!B31</f>
        <v/>
      </c>
    </row>
    <row r="19" ht="32" customHeight="1">
      <c r="A19" s="49" t="inlineStr">
        <is>
          <t>Manual Hours Saved / Year</t>
        </is>
      </c>
      <c r="B19" s="54">
        <f>LOGIC!B38</f>
        <v/>
      </c>
    </row>
    <row r="20" ht="32" customHeight="1">
      <c r="A20" s="49" t="inlineStr">
        <is>
          <t>FTE Equivalent Saved</t>
        </is>
      </c>
      <c r="B20" s="53">
        <f>LOGIC!B39</f>
        <v/>
      </c>
    </row>
    <row r="22" ht="28" customHeight="1">
      <c r="A22" s="43" t="inlineStr">
        <is>
          <t xml:space="preserve">  PROCESS DETAIL</t>
        </is>
      </c>
      <c r="B22" s="44" t="n"/>
      <c r="C22" s="44" t="n"/>
      <c r="D22" s="44" t="n"/>
      <c r="E22" s="44" t="n"/>
    </row>
    <row r="23" ht="32" customHeight="1">
      <c r="A23" s="17" t="inlineStr">
        <is>
          <t>Process</t>
        </is>
      </c>
      <c r="B23" s="17" t="inlineStr">
        <is>
          <t>Annual Savings</t>
        </is>
      </c>
      <c r="C23" s="17" t="inlineStr">
        <is>
          <t>ROI %</t>
        </is>
      </c>
      <c r="D23" s="17" t="inlineStr">
        <is>
          <t>Payback (mo)</t>
        </is>
      </c>
      <c r="E23" s="17" t="inlineStr">
        <is>
          <t>Status</t>
        </is>
      </c>
    </row>
    <row r="24">
      <c r="A24" s="56">
        <f>LOGIC!A5</f>
        <v/>
      </c>
      <c r="B24" s="57">
        <f>LOGIC!J5</f>
        <v/>
      </c>
      <c r="C24" s="58">
        <f>LOGIC!K5</f>
        <v/>
      </c>
      <c r="D24" s="59">
        <f>LOGIC!L5</f>
        <v/>
      </c>
      <c r="E24" s="56">
        <f>IF(LOGIC!K5="","",IF(LOGIC!K5&gt;=CONFIG!B10,"GO",IF(LOGIC!K5&gt;=0.5,"EVALUATE","DEFER")))</f>
        <v/>
      </c>
    </row>
    <row r="25">
      <c r="A25" s="28">
        <f>LOGIC!A6</f>
        <v/>
      </c>
      <c r="B25" s="31">
        <f>LOGIC!J6</f>
        <v/>
      </c>
      <c r="C25" s="32">
        <f>LOGIC!K6</f>
        <v/>
      </c>
      <c r="D25" s="33">
        <f>LOGIC!L6</f>
        <v/>
      </c>
      <c r="E25" s="28">
        <f>IF(LOGIC!K6="","",IF(LOGIC!K6&gt;=CONFIG!B10,"GO",IF(LOGIC!K6&gt;=0.5,"EVALUATE","DEFER")))</f>
        <v/>
      </c>
    </row>
    <row r="26">
      <c r="A26" s="56">
        <f>LOGIC!A7</f>
        <v/>
      </c>
      <c r="B26" s="57">
        <f>LOGIC!J7</f>
        <v/>
      </c>
      <c r="C26" s="58">
        <f>LOGIC!K7</f>
        <v/>
      </c>
      <c r="D26" s="59">
        <f>LOGIC!L7</f>
        <v/>
      </c>
      <c r="E26" s="56">
        <f>IF(LOGIC!K7="","",IF(LOGIC!K7&gt;=CONFIG!B10,"GO",IF(LOGIC!K7&gt;=0.5,"EVALUATE","DEFER")))</f>
        <v/>
      </c>
    </row>
    <row r="27">
      <c r="A27" s="28">
        <f>LOGIC!A8</f>
        <v/>
      </c>
      <c r="B27" s="31">
        <f>LOGIC!J8</f>
        <v/>
      </c>
      <c r="C27" s="32">
        <f>LOGIC!K8</f>
        <v/>
      </c>
      <c r="D27" s="33">
        <f>LOGIC!L8</f>
        <v/>
      </c>
      <c r="E27" s="28">
        <f>IF(LOGIC!K8="","",IF(LOGIC!K8&gt;=CONFIG!B10,"GO",IF(LOGIC!K8&gt;=0.5,"EVALUATE","DEFER")))</f>
        <v/>
      </c>
    </row>
    <row r="28">
      <c r="A28" s="56">
        <f>LOGIC!A9</f>
        <v/>
      </c>
      <c r="B28" s="57">
        <f>LOGIC!J9</f>
        <v/>
      </c>
      <c r="C28" s="58">
        <f>LOGIC!K9</f>
        <v/>
      </c>
      <c r="D28" s="59">
        <f>LOGIC!L9</f>
        <v/>
      </c>
      <c r="E28" s="56">
        <f>IF(LOGIC!K9="","",IF(LOGIC!K9&gt;=CONFIG!B10,"GO",IF(LOGIC!K9&gt;=0.5,"EVALUATE","DEFER")))</f>
        <v/>
      </c>
    </row>
    <row r="29">
      <c r="A29" s="28">
        <f>LOGIC!A10</f>
        <v/>
      </c>
      <c r="B29" s="31">
        <f>LOGIC!J10</f>
        <v/>
      </c>
      <c r="C29" s="32">
        <f>LOGIC!K10</f>
        <v/>
      </c>
      <c r="D29" s="33">
        <f>LOGIC!L10</f>
        <v/>
      </c>
      <c r="E29" s="28">
        <f>IF(LOGIC!K10="","",IF(LOGIC!K10&gt;=CONFIG!B10,"GO",IF(LOGIC!K10&gt;=0.5,"EVALUATE","DEFER")))</f>
        <v/>
      </c>
    </row>
    <row r="30">
      <c r="A30" s="56">
        <f>LOGIC!A11</f>
        <v/>
      </c>
      <c r="B30" s="57">
        <f>LOGIC!J11</f>
        <v/>
      </c>
      <c r="C30" s="58">
        <f>LOGIC!K11</f>
        <v/>
      </c>
      <c r="D30" s="59">
        <f>LOGIC!L11</f>
        <v/>
      </c>
      <c r="E30" s="56">
        <f>IF(LOGIC!K11="","",IF(LOGIC!K11&gt;=CONFIG!B10,"GO",IF(LOGIC!K11&gt;=0.5,"EVALUATE","DEFER")))</f>
        <v/>
      </c>
    </row>
    <row r="31">
      <c r="A31" s="28">
        <f>LOGIC!A12</f>
        <v/>
      </c>
      <c r="B31" s="31">
        <f>LOGIC!J12</f>
        <v/>
      </c>
      <c r="C31" s="32">
        <f>LOGIC!K12</f>
        <v/>
      </c>
      <c r="D31" s="33">
        <f>LOGIC!L12</f>
        <v/>
      </c>
      <c r="E31" s="28">
        <f>IF(LOGIC!K12="","",IF(LOGIC!K12&gt;=CONFIG!B10,"GO",IF(LOGIC!K12&gt;=0.5,"EVALUATE","DEFER")))</f>
        <v/>
      </c>
    </row>
    <row r="32">
      <c r="A32" s="56">
        <f>LOGIC!A13</f>
        <v/>
      </c>
      <c r="B32" s="57">
        <f>LOGIC!J13</f>
        <v/>
      </c>
      <c r="C32" s="58">
        <f>LOGIC!K13</f>
        <v/>
      </c>
      <c r="D32" s="59">
        <f>LOGIC!L13</f>
        <v/>
      </c>
      <c r="E32" s="56">
        <f>IF(LOGIC!K13="","",IF(LOGIC!K13&gt;=CONFIG!B10,"GO",IF(LOGIC!K13&gt;=0.5,"EVALUATE","DEFER")))</f>
        <v/>
      </c>
    </row>
    <row r="33">
      <c r="A33" s="28">
        <f>LOGIC!A14</f>
        <v/>
      </c>
      <c r="B33" s="31">
        <f>LOGIC!J14</f>
        <v/>
      </c>
      <c r="C33" s="32">
        <f>LOGIC!K14</f>
        <v/>
      </c>
      <c r="D33" s="33">
        <f>LOGIC!L14</f>
        <v/>
      </c>
      <c r="E33" s="28">
        <f>IF(LOGIC!K14="","",IF(LOGIC!K14&gt;=CONFIG!B10,"GO",IF(LOGIC!K14&gt;=0.5,"EVALUATE","DEFER")))</f>
        <v/>
      </c>
    </row>
    <row r="34">
      <c r="A34" s="56">
        <f>LOGIC!A15</f>
        <v/>
      </c>
      <c r="B34" s="57">
        <f>LOGIC!J15</f>
        <v/>
      </c>
      <c r="C34" s="58">
        <f>LOGIC!K15</f>
        <v/>
      </c>
      <c r="D34" s="59">
        <f>LOGIC!L15</f>
        <v/>
      </c>
      <c r="E34" s="56">
        <f>IF(LOGIC!K15="","",IF(LOGIC!K15&gt;=CONFIG!B10,"GO",IF(LOGIC!K15&gt;=0.5,"EVALUATE","DEFER")))</f>
        <v/>
      </c>
    </row>
    <row r="35">
      <c r="A35" s="28">
        <f>LOGIC!A16</f>
        <v/>
      </c>
      <c r="B35" s="31">
        <f>LOGIC!J16</f>
        <v/>
      </c>
      <c r="C35" s="32">
        <f>LOGIC!K16</f>
        <v/>
      </c>
      <c r="D35" s="33">
        <f>LOGIC!L16</f>
        <v/>
      </c>
      <c r="E35" s="28">
        <f>IF(LOGIC!K16="","",IF(LOGIC!K16&gt;=CONFIG!B10,"GO",IF(LOGIC!K16&gt;=0.5,"EVALUATE","DEFER")))</f>
        <v/>
      </c>
    </row>
    <row r="36">
      <c r="A36" s="56">
        <f>LOGIC!A17</f>
        <v/>
      </c>
      <c r="B36" s="57">
        <f>LOGIC!J17</f>
        <v/>
      </c>
      <c r="C36" s="58">
        <f>LOGIC!K17</f>
        <v/>
      </c>
      <c r="D36" s="59">
        <f>LOGIC!L17</f>
        <v/>
      </c>
      <c r="E36" s="56">
        <f>IF(LOGIC!K17="","",IF(LOGIC!K17&gt;=CONFIG!B10,"GO",IF(LOGIC!K17&gt;=0.5,"EVALUATE","DEFER")))</f>
        <v/>
      </c>
    </row>
    <row r="37">
      <c r="A37" s="28">
        <f>LOGIC!A18</f>
        <v/>
      </c>
      <c r="B37" s="31">
        <f>LOGIC!J18</f>
        <v/>
      </c>
      <c r="C37" s="32">
        <f>LOGIC!K18</f>
        <v/>
      </c>
      <c r="D37" s="33">
        <f>LOGIC!L18</f>
        <v/>
      </c>
      <c r="E37" s="28">
        <f>IF(LOGIC!K18="","",IF(LOGIC!K18&gt;=CONFIG!B10,"GO",IF(LOGIC!K18&gt;=0.5,"EVALUATE","DEFER")))</f>
        <v/>
      </c>
    </row>
    <row r="38">
      <c r="A38" s="56">
        <f>LOGIC!A19</f>
        <v/>
      </c>
      <c r="B38" s="57">
        <f>LOGIC!J19</f>
        <v/>
      </c>
      <c r="C38" s="58">
        <f>LOGIC!K19</f>
        <v/>
      </c>
      <c r="D38" s="59">
        <f>LOGIC!L19</f>
        <v/>
      </c>
      <c r="E38" s="56">
        <f>IF(LOGIC!K19="","",IF(LOGIC!K19&gt;=CONFIG!B10,"GO",IF(LOGIC!K19&gt;=0.5,"EVALUATE","DEFER")))</f>
        <v/>
      </c>
    </row>
    <row r="40" ht="24" customHeight="1">
      <c r="A40" s="60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0:E10"/>
    <mergeCell ref="A40:E40"/>
    <mergeCell ref="A1:E1"/>
    <mergeCell ref="A22:E22"/>
    <mergeCell ref="A17:E17"/>
  </mergeCells>
  <conditionalFormatting sqref="B15">
    <cfRule type="cellIs" priority="1" operator="equal" dxfId="0">
      <formula>"STRONG"</formula>
    </cfRule>
    <cfRule type="cellIs" priority="2" operator="equal" dxfId="1">
      <formula>"MODERATE"</formula>
    </cfRule>
    <cfRule type="cellIs" priority="3" operator="equal" dxfId="2">
      <formula>"WEAK"</formula>
    </cfRule>
  </conditionalFormatting>
  <conditionalFormatting sqref="E24:E38">
    <cfRule type="cellIs" priority="4" operator="equal" dxfId="0">
      <formula>"GO"</formula>
    </cfRule>
    <cfRule type="cellIs" priority="5" operator="equal" dxfId="1">
      <formula>"EVALUATE"</formula>
    </cfRule>
    <cfRule type="cellIs" priority="6" operator="equal" dxfId="2">
      <formula>"DEFER"</formula>
    </cfRule>
  </conditionalFormatting>
  <conditionalFormatting sqref="C24:C38">
    <cfRule type="cellIs" priority="7" operator="greaterThanOrEqual" dxfId="0">
      <formula>1.0</formula>
    </cfRule>
    <cfRule type="cellIs" priority="8" operator="between" dxfId="1">
      <formula>0.5</formula>
      <formula>0.999</formula>
    </cfRule>
    <cfRule type="cellIs" priority="9" operator="lessThan" dxfId="2">
      <formula>0.5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