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README" sheetId="1" state="visible" r:id="rId1"/>
    <sheet xmlns:r="http://schemas.openxmlformats.org/officeDocument/2006/relationships" name="CONFIG" sheetId="2" state="visible" r:id="rId2"/>
    <sheet xmlns:r="http://schemas.openxmlformats.org/officeDocument/2006/relationships" name="INPUT" sheetId="3" state="visible" r:id="rId3"/>
    <sheet xmlns:r="http://schemas.openxmlformats.org/officeDocument/2006/relationships" name="LOGIC" sheetId="4" state="visible" r:id="rId4"/>
    <sheet xmlns:r="http://schemas.openxmlformats.org/officeDocument/2006/relationships" name="OUTPUT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4">
    <numFmt numFmtId="164" formatCode="&quot;$&quot;#,##0"/>
    <numFmt numFmtId="165" formatCode="&quot;$&quot;#,##0.00"/>
    <numFmt numFmtId="166" formatCode="0.0"/>
    <numFmt numFmtId="167" formatCode="0.0%"/>
  </numFmts>
  <fonts count="14">
    <font>
      <name val="Calibri"/>
      <family val="2"/>
      <color theme="1"/>
      <sz val="11"/>
      <scheme val="minor"/>
    </font>
    <font>
      <name val="Aptos"/>
      <b val="1"/>
      <color rgb="00FFFFFF"/>
      <sz val="18"/>
    </font>
    <font>
      <name val="Aptos"/>
      <color rgb="00FFFFFF"/>
      <sz val="10"/>
    </font>
    <font>
      <name val="Aptos"/>
      <b val="1"/>
      <color rgb="001E3A5F"/>
      <sz val="11"/>
    </font>
    <font>
      <name val="Aptos"/>
      <color rgb="00374151"/>
      <sz val="10"/>
    </font>
    <font>
      <name val="Aptos"/>
      <b val="1"/>
      <color rgb="00FFFFFF"/>
      <sz val="11"/>
    </font>
    <font>
      <name val="Aptos"/>
      <b val="1"/>
      <color rgb="00374151"/>
      <sz val="10"/>
    </font>
    <font>
      <name val="Aptos"/>
      <color rgb="00374151"/>
      <sz val="11"/>
    </font>
    <font>
      <name val="Aptos"/>
      <i val="1"/>
      <color rgb="006B7280"/>
      <sz val="9"/>
    </font>
    <font>
      <name val="Aptos"/>
      <b val="1"/>
      <color rgb="00FFFFFF"/>
      <sz val="10"/>
    </font>
    <font>
      <name val="Aptos"/>
      <b val="1"/>
      <color rgb="000F1B2D"/>
      <sz val="11"/>
    </font>
    <font>
      <name val="Aptos"/>
      <b val="1"/>
      <color rgb="00FFFFFF"/>
      <sz val="16"/>
    </font>
    <font>
      <name val="Aptos"/>
      <b val="1"/>
      <color rgb="000F1B2D"/>
      <sz val="13"/>
    </font>
    <font>
      <name val="Aptos"/>
      <b val="1"/>
      <color rgb="000F1B2D"/>
      <sz val="16"/>
    </font>
  </fonts>
  <fills count="14">
    <fill>
      <patternFill/>
    </fill>
    <fill>
      <patternFill patternType="gray125"/>
    </fill>
    <fill>
      <patternFill patternType="solid">
        <fgColor rgb="000F1B2D"/>
        <bgColor rgb="000F1B2D"/>
      </patternFill>
    </fill>
    <fill>
      <patternFill patternType="solid">
        <fgColor rgb="001E3A5F"/>
        <bgColor rgb="001E3A5F"/>
      </patternFill>
    </fill>
    <fill>
      <patternFill patternType="solid">
        <fgColor rgb="007C3AED"/>
        <bgColor rgb="007C3AED"/>
      </patternFill>
    </fill>
    <fill>
      <patternFill patternType="solid">
        <fgColor rgb="00F5F3FF"/>
        <bgColor rgb="00F5F3FF"/>
      </patternFill>
    </fill>
    <fill>
      <patternFill patternType="solid">
        <fgColor rgb="0016A34A"/>
        <bgColor rgb="0016A34A"/>
      </patternFill>
    </fill>
    <fill>
      <patternFill patternType="solid">
        <fgColor rgb="00FFFFFF"/>
        <bgColor rgb="00FFFFFF"/>
      </patternFill>
    </fill>
    <fill>
      <patternFill patternType="solid">
        <fgColor rgb="00FFFDE7"/>
        <bgColor rgb="00FFFDE7"/>
      </patternFill>
    </fill>
    <fill>
      <patternFill patternType="solid">
        <fgColor rgb="00D97706"/>
        <bgColor rgb="00D97706"/>
      </patternFill>
    </fill>
    <fill>
      <patternFill patternType="solid">
        <fgColor rgb="00F1F5F9"/>
        <bgColor rgb="00F1F5F9"/>
      </patternFill>
    </fill>
    <fill>
      <patternFill patternType="solid">
        <fgColor rgb="00F0F9FF"/>
        <bgColor rgb="00F0F9FF"/>
      </patternFill>
    </fill>
    <fill>
      <patternFill patternType="solid">
        <fgColor rgb="000891B2"/>
        <bgColor rgb="000891B2"/>
      </patternFill>
    </fill>
    <fill>
      <patternFill patternType="solid">
        <fgColor rgb="00DC2626"/>
        <bgColor rgb="00DC2626"/>
      </patternFill>
    </fill>
  </fills>
  <borders count="2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</borders>
  <cellStyleXfs count="1">
    <xf numFmtId="0" fontId="0" fillId="0" borderId="0"/>
  </cellStyleXfs>
  <cellXfs count="55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0" fillId="2" borderId="0" pivotButton="0" quotePrefix="0" xfId="0"/>
    <xf numFmtId="0" fontId="2" fillId="3" borderId="0" applyAlignment="1" pivotButton="0" quotePrefix="0" xfId="0">
      <alignment horizontal="center" vertical="center"/>
    </xf>
    <xf numFmtId="0" fontId="0" fillId="3" borderId="0" pivotButton="0" quotePrefix="0" xfId="0"/>
    <xf numFmtId="0" fontId="3" fillId="0" borderId="0" applyAlignment="1" pivotButton="0" quotePrefix="0" xfId="0">
      <alignment vertical="top"/>
    </xf>
    <xf numFmtId="0" fontId="4" fillId="0" borderId="0" applyAlignment="1" pivotButton="0" quotePrefix="0" xfId="0">
      <alignment vertical="center" wrapText="1"/>
    </xf>
    <xf numFmtId="0" fontId="5" fillId="4" borderId="1" applyAlignment="1" pivotButton="0" quotePrefix="0" xfId="0">
      <alignment horizontal="left" vertical="center"/>
    </xf>
    <xf numFmtId="0" fontId="0" fillId="4" borderId="1" pivotButton="0" quotePrefix="0" xfId="0"/>
    <xf numFmtId="0" fontId="6" fillId="5" borderId="1" applyAlignment="1" pivotButton="0" quotePrefix="0" xfId="0">
      <alignment horizontal="left" vertical="center"/>
    </xf>
    <xf numFmtId="9" fontId="7" fillId="5" borderId="1" applyAlignment="1" pivotButton="0" quotePrefix="0" xfId="0">
      <alignment horizontal="center" vertical="center"/>
    </xf>
    <xf numFmtId="0" fontId="8" fillId="0" borderId="0" applyAlignment="1" pivotButton="0" quotePrefix="0" xfId="0">
      <alignment horizontal="left" vertical="center"/>
    </xf>
    <xf numFmtId="164" fontId="7" fillId="5" borderId="1" applyAlignment="1" pivotButton="0" quotePrefix="0" xfId="0">
      <alignment horizontal="center" vertical="center"/>
    </xf>
    <xf numFmtId="2" fontId="7" fillId="5" borderId="1" applyAlignment="1" pivotButton="0" quotePrefix="0" xfId="0">
      <alignment horizontal="center" vertical="center"/>
    </xf>
    <xf numFmtId="3" fontId="7" fillId="5" borderId="1" applyAlignment="1" pivotButton="0" quotePrefix="0" xfId="0">
      <alignment horizontal="center" vertical="center"/>
    </xf>
    <xf numFmtId="0" fontId="5" fillId="6" borderId="1" applyAlignment="1" pivotButton="0" quotePrefix="0" xfId="0">
      <alignment horizontal="left" vertical="center"/>
    </xf>
    <xf numFmtId="0" fontId="0" fillId="6" borderId="1" pivotButton="0" quotePrefix="0" xfId="0"/>
    <xf numFmtId="0" fontId="9" fillId="3" borderId="1" applyAlignment="1" pivotButton="0" quotePrefix="0" xfId="0">
      <alignment horizontal="center" vertical="center" wrapText="1"/>
    </xf>
    <xf numFmtId="0" fontId="7" fillId="7" borderId="1" applyAlignment="1" pivotButton="0" quotePrefix="0" xfId="0">
      <alignment horizontal="center" vertical="center"/>
    </xf>
    <xf numFmtId="0" fontId="7" fillId="8" borderId="1" applyAlignment="1" pivotButton="0" quotePrefix="0" xfId="0">
      <alignment horizontal="left" vertical="center"/>
    </xf>
    <xf numFmtId="3" fontId="7" fillId="8" borderId="1" applyAlignment="1" pivotButton="0" quotePrefix="0" xfId="0">
      <alignment horizontal="center" vertical="center"/>
    </xf>
    <xf numFmtId="165" fontId="7" fillId="8" borderId="1" applyAlignment="1" pivotButton="0" quotePrefix="0" xfId="0">
      <alignment horizontal="center" vertical="center"/>
    </xf>
    <xf numFmtId="0" fontId="5" fillId="9" borderId="1" applyAlignment="1" pivotButton="0" quotePrefix="0" xfId="0">
      <alignment horizontal="left" vertical="center"/>
    </xf>
    <xf numFmtId="0" fontId="0" fillId="9" borderId="1" pivotButton="0" quotePrefix="0" xfId="0"/>
    <xf numFmtId="0" fontId="5" fillId="2" borderId="1" applyAlignment="1" pivotButton="0" quotePrefix="0" xfId="0">
      <alignment horizontal="left" vertical="center"/>
    </xf>
    <xf numFmtId="0" fontId="0" fillId="2" borderId="1" pivotButton="0" quotePrefix="0" xfId="0"/>
    <xf numFmtId="0" fontId="7" fillId="10" borderId="1" applyAlignment="1" pivotButton="0" quotePrefix="0" xfId="0">
      <alignment horizontal="center" vertical="center"/>
    </xf>
    <xf numFmtId="0" fontId="7" fillId="10" borderId="1" applyAlignment="1" pivotButton="0" quotePrefix="0" xfId="0">
      <alignment horizontal="left" vertical="center"/>
    </xf>
    <xf numFmtId="3" fontId="7" fillId="10" borderId="1" applyAlignment="1" pivotButton="0" quotePrefix="0" xfId="0">
      <alignment horizontal="center" vertical="center"/>
    </xf>
    <xf numFmtId="3" fontId="10" fillId="10" borderId="1" applyAlignment="1" pivotButton="0" quotePrefix="0" xfId="0">
      <alignment horizontal="center" vertical="center"/>
    </xf>
    <xf numFmtId="164" fontId="7" fillId="10" borderId="1" applyAlignment="1" pivotButton="0" quotePrefix="0" xfId="0">
      <alignment horizontal="center" vertical="center"/>
    </xf>
    <xf numFmtId="164" fontId="10" fillId="10" borderId="1" applyAlignment="1" pivotButton="0" quotePrefix="0" xfId="0">
      <alignment horizontal="center" vertical="center"/>
    </xf>
    <xf numFmtId="0" fontId="6" fillId="10" borderId="1" applyAlignment="1" pivotButton="0" quotePrefix="0" xfId="0">
      <alignment horizontal="left" vertical="center"/>
    </xf>
    <xf numFmtId="166" fontId="10" fillId="10" borderId="1" applyAlignment="1" pivotButton="0" quotePrefix="0" xfId="0">
      <alignment horizontal="center" vertical="center"/>
    </xf>
    <xf numFmtId="167" fontId="10" fillId="10" borderId="1" applyAlignment="1" pivotButton="0" quotePrefix="0" xfId="0">
      <alignment horizontal="center" vertical="center"/>
    </xf>
    <xf numFmtId="0" fontId="10" fillId="10" borderId="1" applyAlignment="1" pivotButton="0" quotePrefix="0" xfId="0">
      <alignment horizontal="center" vertical="center"/>
    </xf>
    <xf numFmtId="0" fontId="11" fillId="2" borderId="0" applyAlignment="1" pivotButton="0" quotePrefix="0" xfId="0">
      <alignment horizontal="center" vertical="center"/>
    </xf>
    <xf numFmtId="0" fontId="5" fillId="3" borderId="1" applyAlignment="1" pivotButton="0" quotePrefix="0" xfId="0">
      <alignment horizontal="left" vertical="center"/>
    </xf>
    <xf numFmtId="0" fontId="0" fillId="3" borderId="1" pivotButton="0" quotePrefix="0" xfId="0"/>
    <xf numFmtId="0" fontId="6" fillId="7" borderId="1" applyAlignment="1" pivotButton="0" quotePrefix="0" xfId="0">
      <alignment horizontal="left" vertical="center"/>
    </xf>
    <xf numFmtId="3" fontId="12" fillId="11" borderId="1" applyAlignment="1" pivotButton="0" quotePrefix="0" xfId="0">
      <alignment horizontal="center" vertical="center"/>
    </xf>
    <xf numFmtId="167" fontId="12" fillId="11" borderId="1" applyAlignment="1" pivotButton="0" quotePrefix="0" xfId="0">
      <alignment horizontal="center" vertical="center"/>
    </xf>
    <xf numFmtId="166" fontId="12" fillId="11" borderId="1" applyAlignment="1" pivotButton="0" quotePrefix="0" xfId="0">
      <alignment horizontal="center" vertical="center"/>
    </xf>
    <xf numFmtId="0" fontId="5" fillId="12" borderId="1" applyAlignment="1" pivotButton="0" quotePrefix="0" xfId="0">
      <alignment horizontal="left" vertical="center"/>
    </xf>
    <xf numFmtId="0" fontId="0" fillId="12" borderId="1" pivotButton="0" quotePrefix="0" xfId="0"/>
    <xf numFmtId="164" fontId="13" fillId="11" borderId="1" applyAlignment="1" pivotButton="0" quotePrefix="0" xfId="0">
      <alignment horizontal="center" vertical="center"/>
    </xf>
    <xf numFmtId="164" fontId="12" fillId="11" borderId="1" applyAlignment="1" pivotButton="0" quotePrefix="0" xfId="0">
      <alignment horizontal="center" vertical="center"/>
    </xf>
    <xf numFmtId="0" fontId="12" fillId="11" borderId="1" applyAlignment="1" pivotButton="0" quotePrefix="0" xfId="0">
      <alignment horizontal="center" vertical="center"/>
    </xf>
    <xf numFmtId="0" fontId="5" fillId="13" borderId="1" applyAlignment="1" pivotButton="0" quotePrefix="0" xfId="0">
      <alignment horizontal="left" vertical="center"/>
    </xf>
    <xf numFmtId="0" fontId="0" fillId="13" borderId="1" pivotButton="0" quotePrefix="0" xfId="0"/>
    <xf numFmtId="3" fontId="13" fillId="11" borderId="1" applyAlignment="1" pivotButton="0" quotePrefix="0" xfId="0">
      <alignment horizontal="center" vertical="center"/>
    </xf>
    <xf numFmtId="0" fontId="7" fillId="7" borderId="1" applyAlignment="1" pivotButton="0" quotePrefix="0" xfId="0">
      <alignment horizontal="left" vertical="center"/>
    </xf>
    <xf numFmtId="3" fontId="7" fillId="7" borderId="1" applyAlignment="1" pivotButton="0" quotePrefix="0" xfId="0">
      <alignment horizontal="center" vertical="center"/>
    </xf>
    <xf numFmtId="164" fontId="10" fillId="7" borderId="1" applyAlignment="1" pivotButton="0" quotePrefix="0" xfId="0">
      <alignment horizontal="center" vertical="center"/>
    </xf>
    <xf numFmtId="0" fontId="8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ont>
        <name val="Aptos"/>
        <b val="1"/>
        <color rgb="00DC2626"/>
        <sz val="10"/>
      </font>
      <fill>
        <patternFill patternType="solid">
          <fgColor rgb="00FEE2E2"/>
          <bgColor rgb="00FEE2E2"/>
        </patternFill>
      </fill>
    </dxf>
    <dxf>
      <font>
        <name val="Aptos"/>
        <b val="1"/>
        <color rgb="00D97706"/>
        <sz val="10"/>
      </font>
      <fill>
        <patternFill patternType="solid">
          <fgColor rgb="00FEF3C7"/>
          <bgColor rgb="00FEF3C7"/>
        </patternFill>
      </fill>
    </dxf>
    <dxf>
      <font>
        <name val="Aptos"/>
        <b val="1"/>
        <color rgb="0016A34A"/>
        <sz val="10"/>
      </font>
      <fill>
        <patternFill patternType="solid">
          <fgColor rgb="00DCFCE7"/>
          <bgColor rgb="00DCFCE7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styles" Target="styles.xml" Id="rId6"/><Relationship Type="http://schemas.openxmlformats.org/officeDocument/2006/relationships/theme" Target="theme/theme1.xml" Id="rId7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1E3A5F"/>
    <outlinePr summaryBelow="1" summaryRight="1"/>
    <pageSetUpPr/>
  </sheetPr>
  <dimension ref="A1:B31"/>
  <sheetViews>
    <sheetView showGridLines="0" zoomScale="110" workbookViewId="0">
      <selection activeCell="A1" sqref="A1"/>
    </sheetView>
  </sheetViews>
  <sheetFormatPr baseColWidth="8" defaultRowHeight="15"/>
  <cols>
    <col width="22" customWidth="1" min="1" max="1"/>
    <col width="80" customWidth="1" min="2" max="2"/>
  </cols>
  <sheetData>
    <row r="1" ht="50" customHeight="1">
      <c r="A1" s="1" t="inlineStr">
        <is>
          <t>INVENTORY REORDER POINT CALCULATOR</t>
        </is>
      </c>
      <c r="B1" s="2" t="n"/>
    </row>
    <row r="2" ht="24" customHeight="1">
      <c r="A2" s="3" t="inlineStr">
        <is>
          <t>RangeLead.com  |  Auto-Calculated Spreadsheet</t>
        </is>
      </c>
      <c r="B2" s="4" t="n"/>
    </row>
    <row r="4">
      <c r="A4" s="5" t="inlineStr">
        <is>
          <t>PURPOSE</t>
        </is>
      </c>
    </row>
    <row r="5" ht="58" customHeight="1">
      <c r="A5" s="6" t="inlineStr">
        <is>
          <t>Calculate optimal reorder points and Economic Order Quantities (EOQ) for your inventory items. Minimize carrying costs while avoiding stockouts. Includes safety stock calculations and total cost analysis.</t>
        </is>
      </c>
    </row>
    <row r="7">
      <c r="A7" s="5" t="inlineStr">
        <is>
          <t>REQUIRED INPUTS (INPUT sheet)</t>
        </is>
      </c>
    </row>
    <row r="8" ht="22" customHeight="1">
      <c r="A8" s="6" t="inlineStr">
        <is>
          <t xml:space="preserve">  • SKU / product names</t>
        </is>
      </c>
    </row>
    <row r="9" ht="22" customHeight="1">
      <c r="A9" s="6" t="inlineStr">
        <is>
          <t xml:space="preserve">  • Average daily demand</t>
        </is>
      </c>
    </row>
    <row r="10" ht="22" customHeight="1">
      <c r="A10" s="6" t="inlineStr">
        <is>
          <t xml:space="preserve">  • Lead time (days)</t>
        </is>
      </c>
    </row>
    <row r="11" ht="22" customHeight="1">
      <c r="A11" s="6" t="inlineStr">
        <is>
          <t xml:space="preserve">  • Demand variability (std dev)</t>
        </is>
      </c>
    </row>
    <row r="12" ht="22" customHeight="1">
      <c r="A12" s="6" t="inlineStr">
        <is>
          <t xml:space="preserve">  • Unit cost</t>
        </is>
      </c>
    </row>
    <row r="13" ht="22" customHeight="1">
      <c r="A13" s="6" t="inlineStr">
        <is>
          <t xml:space="preserve">  • Current stock on hand</t>
        </is>
      </c>
    </row>
    <row r="15">
      <c r="A15" s="5" t="inlineStr">
        <is>
          <t>OUTPUTS (OUTPUT sheet)</t>
        </is>
      </c>
    </row>
    <row r="16" ht="22" customHeight="1">
      <c r="A16" s="6" t="inlineStr">
        <is>
          <t xml:space="preserve">  • Reorder point per SKU</t>
        </is>
      </c>
    </row>
    <row r="17" ht="22" customHeight="1">
      <c r="A17" s="6" t="inlineStr">
        <is>
          <t xml:space="preserve">  • Economic Order Quantity (EOQ)</t>
        </is>
      </c>
    </row>
    <row r="18" ht="22" customHeight="1">
      <c r="A18" s="6" t="inlineStr">
        <is>
          <t xml:space="preserve">  • Safety stock level</t>
        </is>
      </c>
    </row>
    <row r="19" ht="22" customHeight="1">
      <c r="A19" s="6" t="inlineStr">
        <is>
          <t xml:space="preserve">  • Annual carrying cost</t>
        </is>
      </c>
    </row>
    <row r="20" ht="22" customHeight="1">
      <c r="A20" s="6" t="inlineStr">
        <is>
          <t xml:space="preserve">  • Total annual inventory cost</t>
        </is>
      </c>
    </row>
    <row r="21" ht="22" customHeight="1">
      <c r="A21" s="6" t="inlineStr">
        <is>
          <t xml:space="preserve">  • Stock status alerts</t>
        </is>
      </c>
    </row>
    <row r="23">
      <c r="A23" s="5" t="inlineStr">
        <is>
          <t>DO NOT EDIT</t>
        </is>
      </c>
    </row>
    <row r="24" ht="22" customHeight="1">
      <c r="A24" s="6" t="inlineStr">
        <is>
          <t xml:space="preserve">  • LOGIC sheet — contains all calculations</t>
        </is>
      </c>
    </row>
    <row r="25" ht="22" customHeight="1">
      <c r="A25" s="6" t="inlineStr">
        <is>
          <t xml:space="preserve">  • OUTPUT sheet — displays results from LOGIC</t>
        </is>
      </c>
    </row>
    <row r="26" ht="22" customHeight="1">
      <c r="A26" s="6" t="inlineStr">
        <is>
          <t xml:space="preserve">  • CONFIG sheet — contains constants and rates</t>
        </is>
      </c>
    </row>
    <row r="28">
      <c r="A28" s="5" t="inlineStr">
        <is>
          <t>HOW TO USE</t>
        </is>
      </c>
    </row>
    <row r="29" ht="22" customHeight="1">
      <c r="A29" s="6" t="inlineStr">
        <is>
          <t xml:space="preserve">  • Go to the INPUT sheet and fill in the yellow-highlighted cells</t>
        </is>
      </c>
    </row>
    <row r="30" ht="22" customHeight="1">
      <c r="A30" s="6" t="inlineStr">
        <is>
          <t xml:space="preserve">  • Results auto-calculate instantly on the OUTPUT sheet</t>
        </is>
      </c>
    </row>
    <row r="31" ht="22" customHeight="1">
      <c r="A31" s="6" t="inlineStr">
        <is>
          <t xml:space="preserve">  • Adjust CONFIG values only if you understand the assumptions</t>
        </is>
      </c>
    </row>
  </sheetData>
  <mergeCells count="21">
    <mergeCell ref="A24:B24"/>
    <mergeCell ref="A30:B30"/>
    <mergeCell ref="A11:B11"/>
    <mergeCell ref="A1:B1"/>
    <mergeCell ref="A16:B16"/>
    <mergeCell ref="A25:B25"/>
    <mergeCell ref="A18:B18"/>
    <mergeCell ref="A12:B12"/>
    <mergeCell ref="A26:B26"/>
    <mergeCell ref="A21:B21"/>
    <mergeCell ref="A2:B2"/>
    <mergeCell ref="A5:B5"/>
    <mergeCell ref="A17:B17"/>
    <mergeCell ref="A8:B8"/>
    <mergeCell ref="A20:B20"/>
    <mergeCell ref="A29:B29"/>
    <mergeCell ref="A19:B19"/>
    <mergeCell ref="A10:B10"/>
    <mergeCell ref="A13:B13"/>
    <mergeCell ref="A9:B9"/>
    <mergeCell ref="A31:B3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7C3AED"/>
    <outlinePr summaryBelow="1" summaryRight="1"/>
    <pageSetUpPr/>
  </sheetPr>
  <dimension ref="A1:C8"/>
  <sheetViews>
    <sheetView showGridLines="0" zoomScale="110" workbookViewId="0">
      <selection activeCell="A1" sqref="A1"/>
    </sheetView>
  </sheetViews>
  <sheetFormatPr baseColWidth="8" defaultRowHeight="15"/>
  <cols>
    <col width="30" customWidth="1" min="1" max="1"/>
    <col width="16" customWidth="1" min="2" max="2"/>
    <col width="30" customWidth="1" min="3" max="3"/>
    <col width="16" customWidth="1" min="4" max="4"/>
  </cols>
  <sheetData>
    <row r="1" ht="28" customHeight="1">
      <c r="A1" s="7" t="inlineStr">
        <is>
          <t xml:space="preserve">  CONFIGURATION — Constants &amp; Assumptions</t>
        </is>
      </c>
      <c r="B1" s="8" t="n"/>
      <c r="C1" s="8" t="n"/>
    </row>
    <row r="3" ht="26" customHeight="1">
      <c r="A3" s="9" t="inlineStr">
        <is>
          <t>Annual Holding Cost Rate (%)</t>
        </is>
      </c>
      <c r="B3" s="10" t="n">
        <v>0.25</v>
      </c>
      <c r="C3" s="11" t="inlineStr">
        <is>
          <t>% of unit cost to hold one unit for a year</t>
        </is>
      </c>
    </row>
    <row r="4" ht="26" customHeight="1">
      <c r="A4" s="9" t="inlineStr">
        <is>
          <t>Ordering Cost Per Order ($)</t>
        </is>
      </c>
      <c r="B4" s="12" t="n">
        <v>50</v>
      </c>
      <c r="C4" s="11" t="inlineStr">
        <is>
          <t>Fixed cost per purchase order</t>
        </is>
      </c>
    </row>
    <row r="5" ht="26" customHeight="1">
      <c r="A5" s="9" t="inlineStr">
        <is>
          <t>Service Level (Z-score)</t>
        </is>
      </c>
      <c r="B5" s="13" t="n">
        <v>1.65</v>
      </c>
      <c r="C5" s="11" t="inlineStr">
        <is>
          <t>1.65 = 95%, 1.96 = 97.5%, 2.33 = 99%</t>
        </is>
      </c>
    </row>
    <row r="6" ht="26" customHeight="1">
      <c r="A6" s="9" t="inlineStr">
        <is>
          <t>Working Days Per Year</t>
        </is>
      </c>
      <c r="B6" s="14" t="n">
        <v>260</v>
      </c>
      <c r="C6" s="11" t="inlineStr">
        <is>
          <t>Business days for annual calculations</t>
        </is>
      </c>
    </row>
    <row r="7" ht="26" customHeight="1">
      <c r="A7" s="9" t="inlineStr">
        <is>
          <t>Stockout Cost Per Unit ($)</t>
        </is>
      </c>
      <c r="B7" s="12" t="n">
        <v>25</v>
      </c>
      <c r="C7" s="11" t="inlineStr">
        <is>
          <t>Penalty cost per unit of unmet demand</t>
        </is>
      </c>
    </row>
    <row r="8" ht="26" customHeight="1">
      <c r="A8" s="9" t="inlineStr">
        <is>
          <t>Max Storage Capacity (units)</t>
        </is>
      </c>
      <c r="B8" s="14" t="n">
        <v>50000</v>
      </c>
      <c r="C8" s="11" t="inlineStr">
        <is>
          <t>Warehouse constraint</t>
        </is>
      </c>
    </row>
  </sheetData>
  <mergeCells count="1">
    <mergeCell ref="A1:C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tabColor rgb="0016A34A"/>
    <outlinePr summaryBelow="1" summaryRight="1"/>
    <pageSetUpPr/>
  </sheetPr>
  <dimension ref="A1:G28"/>
  <sheetViews>
    <sheetView showGridLines="0" zoomScale="110" workbookViewId="0">
      <selection activeCell="A1" sqref="A1"/>
    </sheetView>
  </sheetViews>
  <sheetFormatPr baseColWidth="8" defaultRowHeight="15"/>
  <cols>
    <col width="6" customWidth="1" min="1" max="1"/>
    <col width="24" customWidth="1" min="2" max="2"/>
    <col width="14" customWidth="1" min="3" max="3"/>
    <col width="14" customWidth="1" min="4" max="4"/>
    <col width="14" customWidth="1" min="5" max="5"/>
    <col width="14" customWidth="1" min="6" max="6"/>
    <col width="14" customWidth="1" min="7" max="7"/>
    <col width="16" customWidth="1" min="8" max="8"/>
  </cols>
  <sheetData>
    <row r="1" ht="28" customHeight="1">
      <c r="A1" s="15" t="inlineStr">
        <is>
          <t xml:space="preserve">  INVENTORY DATA — Enter in yellow cells</t>
        </is>
      </c>
      <c r="B1" s="16" t="n"/>
      <c r="C1" s="16" t="n"/>
      <c r="D1" s="16" t="n"/>
      <c r="E1" s="16" t="n"/>
      <c r="F1" s="16" t="n"/>
      <c r="G1" s="16" t="n"/>
    </row>
    <row r="3" ht="32" customHeight="1">
      <c r="A3" s="17" t="inlineStr">
        <is>
          <t>#</t>
        </is>
      </c>
      <c r="B3" s="17" t="inlineStr">
        <is>
          <t>SKU / Product</t>
        </is>
      </c>
      <c r="C3" s="17" t="inlineStr">
        <is>
          <t>Avg Daily Demand</t>
        </is>
      </c>
      <c r="D3" s="17" t="inlineStr">
        <is>
          <t>Lead Time (days)</t>
        </is>
      </c>
      <c r="E3" s="17" t="inlineStr">
        <is>
          <t>Demand Std Dev</t>
        </is>
      </c>
      <c r="F3" s="17" t="inlineStr">
        <is>
          <t>Unit Cost ($)</t>
        </is>
      </c>
      <c r="G3" s="17" t="inlineStr">
        <is>
          <t>Current Stock</t>
        </is>
      </c>
    </row>
    <row r="4">
      <c r="A4" s="18" t="n">
        <v>1</v>
      </c>
      <c r="B4" s="19" t="inlineStr">
        <is>
          <t>Widget A - Standard</t>
        </is>
      </c>
      <c r="C4" s="20" t="n">
        <v>50</v>
      </c>
      <c r="D4" s="20" t="n">
        <v>7</v>
      </c>
      <c r="E4" s="20" t="n">
        <v>10</v>
      </c>
      <c r="F4" s="21" t="n">
        <v>12.5</v>
      </c>
      <c r="G4" s="20" t="n">
        <v>800</v>
      </c>
    </row>
    <row r="5">
      <c r="A5" s="18" t="n">
        <v>2</v>
      </c>
      <c r="B5" s="19" t="inlineStr">
        <is>
          <t>Widget B - Premium</t>
        </is>
      </c>
      <c r="C5" s="20" t="n">
        <v>30</v>
      </c>
      <c r="D5" s="20" t="n">
        <v>10</v>
      </c>
      <c r="E5" s="20" t="n">
        <v>8</v>
      </c>
      <c r="F5" s="21" t="n">
        <v>25</v>
      </c>
      <c r="G5" s="20" t="n">
        <v>450</v>
      </c>
    </row>
    <row r="6">
      <c r="A6" s="18" t="n">
        <v>3</v>
      </c>
      <c r="B6" s="19" t="inlineStr">
        <is>
          <t>Component X</t>
        </is>
      </c>
      <c r="C6" s="20" t="n">
        <v>100</v>
      </c>
      <c r="D6" s="20" t="n">
        <v>5</v>
      </c>
      <c r="E6" s="20" t="n">
        <v>20</v>
      </c>
      <c r="F6" s="21" t="n">
        <v>5</v>
      </c>
      <c r="G6" s="20" t="n">
        <v>1200</v>
      </c>
    </row>
    <row r="7">
      <c r="A7" s="18" t="n">
        <v>4</v>
      </c>
      <c r="B7" s="19" t="inlineStr">
        <is>
          <t>Component Y</t>
        </is>
      </c>
      <c r="C7" s="20" t="n">
        <v>75</v>
      </c>
      <c r="D7" s="20" t="n">
        <v>14</v>
      </c>
      <c r="E7" s="20" t="n">
        <v>15</v>
      </c>
      <c r="F7" s="21" t="n">
        <v>8.5</v>
      </c>
      <c r="G7" s="20" t="n">
        <v>600</v>
      </c>
    </row>
    <row r="8">
      <c r="A8" s="18" t="n">
        <v>5</v>
      </c>
      <c r="B8" s="19" t="inlineStr">
        <is>
          <t>Assembly Part Z</t>
        </is>
      </c>
      <c r="C8" s="20" t="n">
        <v>40</v>
      </c>
      <c r="D8" s="20" t="n">
        <v>21</v>
      </c>
      <c r="E8" s="20" t="n">
        <v>12</v>
      </c>
      <c r="F8" s="21" t="n">
        <v>18</v>
      </c>
      <c r="G8" s="20" t="n">
        <v>350</v>
      </c>
    </row>
    <row r="9">
      <c r="A9" s="18" t="n">
        <v>6</v>
      </c>
      <c r="B9" s="19" t="inlineStr">
        <is>
          <t>Packaging Material</t>
        </is>
      </c>
      <c r="C9" s="20" t="n">
        <v>200</v>
      </c>
      <c r="D9" s="20" t="n">
        <v>3</v>
      </c>
      <c r="E9" s="20" t="n">
        <v>30</v>
      </c>
      <c r="F9" s="21" t="n">
        <v>2</v>
      </c>
      <c r="G9" s="20" t="n">
        <v>2000</v>
      </c>
    </row>
    <row r="10">
      <c r="A10" s="18" t="n">
        <v>7</v>
      </c>
      <c r="B10" s="19" t="inlineStr">
        <is>
          <t>Raw Material Alpha</t>
        </is>
      </c>
      <c r="C10" s="20" t="n">
        <v>60</v>
      </c>
      <c r="D10" s="20" t="n">
        <v>30</v>
      </c>
      <c r="E10" s="20" t="n">
        <v>18</v>
      </c>
      <c r="F10" s="21" t="n">
        <v>15</v>
      </c>
      <c r="G10" s="20" t="n">
        <v>500</v>
      </c>
    </row>
    <row r="11">
      <c r="A11" s="18" t="n">
        <v>8</v>
      </c>
      <c r="B11" s="19" t="inlineStr">
        <is>
          <t>Spare Part Omega</t>
        </is>
      </c>
      <c r="C11" s="20" t="n">
        <v>15</v>
      </c>
      <c r="D11" s="20" t="n">
        <v>45</v>
      </c>
      <c r="E11" s="20" t="n">
        <v>5</v>
      </c>
      <c r="F11" s="21" t="n">
        <v>45</v>
      </c>
      <c r="G11" s="20" t="n">
        <v>200</v>
      </c>
    </row>
    <row r="12">
      <c r="A12" s="18" t="n">
        <v>9</v>
      </c>
      <c r="B12" s="19" t="n"/>
      <c r="C12" s="20" t="n"/>
      <c r="D12" s="20" t="n"/>
      <c r="E12" s="20" t="n"/>
      <c r="F12" s="21" t="n"/>
      <c r="G12" s="20" t="n"/>
    </row>
    <row r="13">
      <c r="A13" s="18" t="n">
        <v>10</v>
      </c>
      <c r="B13" s="19" t="n"/>
      <c r="C13" s="20" t="n"/>
      <c r="D13" s="20" t="n"/>
      <c r="E13" s="20" t="n"/>
      <c r="F13" s="21" t="n"/>
      <c r="G13" s="20" t="n"/>
    </row>
    <row r="14">
      <c r="A14" s="18" t="n">
        <v>11</v>
      </c>
      <c r="B14" s="19" t="n"/>
      <c r="C14" s="20" t="n"/>
      <c r="D14" s="20" t="n"/>
      <c r="E14" s="20" t="n"/>
      <c r="F14" s="21" t="n"/>
      <c r="G14" s="20" t="n"/>
    </row>
    <row r="15">
      <c r="A15" s="18" t="n">
        <v>12</v>
      </c>
      <c r="B15" s="19" t="n"/>
      <c r="C15" s="20" t="n"/>
      <c r="D15" s="20" t="n"/>
      <c r="E15" s="20" t="n"/>
      <c r="F15" s="21" t="n"/>
      <c r="G15" s="20" t="n"/>
    </row>
    <row r="16">
      <c r="A16" s="18" t="n">
        <v>13</v>
      </c>
      <c r="B16" s="19" t="n"/>
      <c r="C16" s="20" t="n"/>
      <c r="D16" s="20" t="n"/>
      <c r="E16" s="20" t="n"/>
      <c r="F16" s="21" t="n"/>
      <c r="G16" s="20" t="n"/>
    </row>
    <row r="17">
      <c r="A17" s="18" t="n">
        <v>14</v>
      </c>
      <c r="B17" s="19" t="n"/>
      <c r="C17" s="20" t="n"/>
      <c r="D17" s="20" t="n"/>
      <c r="E17" s="20" t="n"/>
      <c r="F17" s="21" t="n"/>
      <c r="G17" s="20" t="n"/>
    </row>
    <row r="18">
      <c r="A18" s="18" t="n">
        <v>15</v>
      </c>
      <c r="B18" s="19" t="n"/>
      <c r="C18" s="20" t="n"/>
      <c r="D18" s="20" t="n"/>
      <c r="E18" s="20" t="n"/>
      <c r="F18" s="21" t="n"/>
      <c r="G18" s="20" t="n"/>
    </row>
    <row r="19">
      <c r="A19" s="18" t="n">
        <v>16</v>
      </c>
      <c r="B19" s="19" t="n"/>
      <c r="C19" s="20" t="n"/>
      <c r="D19" s="20" t="n"/>
      <c r="E19" s="20" t="n"/>
      <c r="F19" s="21" t="n"/>
      <c r="G19" s="20" t="n"/>
    </row>
    <row r="20">
      <c r="A20" s="18" t="n">
        <v>17</v>
      </c>
      <c r="B20" s="19" t="n"/>
      <c r="C20" s="20" t="n"/>
      <c r="D20" s="20" t="n"/>
      <c r="E20" s="20" t="n"/>
      <c r="F20" s="21" t="n"/>
      <c r="G20" s="20" t="n"/>
    </row>
    <row r="21">
      <c r="A21" s="18" t="n">
        <v>18</v>
      </c>
      <c r="B21" s="19" t="n"/>
      <c r="C21" s="20" t="n"/>
      <c r="D21" s="20" t="n"/>
      <c r="E21" s="20" t="n"/>
      <c r="F21" s="21" t="n"/>
      <c r="G21" s="20" t="n"/>
    </row>
    <row r="22">
      <c r="A22" s="18" t="n">
        <v>19</v>
      </c>
      <c r="B22" s="19" t="n"/>
      <c r="C22" s="20" t="n"/>
      <c r="D22" s="20" t="n"/>
      <c r="E22" s="20" t="n"/>
      <c r="F22" s="21" t="n"/>
      <c r="G22" s="20" t="n"/>
    </row>
    <row r="23">
      <c r="A23" s="18" t="n">
        <v>20</v>
      </c>
      <c r="B23" s="19" t="n"/>
      <c r="C23" s="20" t="n"/>
      <c r="D23" s="20" t="n"/>
      <c r="E23" s="20" t="n"/>
      <c r="F23" s="21" t="n"/>
      <c r="G23" s="20" t="n"/>
    </row>
    <row r="24">
      <c r="A24" s="18" t="n">
        <v>21</v>
      </c>
      <c r="B24" s="19" t="n"/>
      <c r="C24" s="20" t="n"/>
      <c r="D24" s="20" t="n"/>
      <c r="E24" s="20" t="n"/>
      <c r="F24" s="21" t="n"/>
      <c r="G24" s="20" t="n"/>
    </row>
    <row r="25">
      <c r="A25" s="18" t="n">
        <v>22</v>
      </c>
      <c r="B25" s="19" t="n"/>
      <c r="C25" s="20" t="n"/>
      <c r="D25" s="20" t="n"/>
      <c r="E25" s="20" t="n"/>
      <c r="F25" s="21" t="n"/>
      <c r="G25" s="20" t="n"/>
    </row>
    <row r="26">
      <c r="A26" s="18" t="n">
        <v>23</v>
      </c>
      <c r="B26" s="19" t="n"/>
      <c r="C26" s="20" t="n"/>
      <c r="D26" s="20" t="n"/>
      <c r="E26" s="20" t="n"/>
      <c r="F26" s="21" t="n"/>
      <c r="G26" s="20" t="n"/>
    </row>
    <row r="27">
      <c r="A27" s="18" t="n">
        <v>24</v>
      </c>
      <c r="B27" s="19" t="n"/>
      <c r="C27" s="20" t="n"/>
      <c r="D27" s="20" t="n"/>
      <c r="E27" s="20" t="n"/>
      <c r="F27" s="21" t="n"/>
      <c r="G27" s="20" t="n"/>
    </row>
    <row r="28">
      <c r="A28" s="18" t="n">
        <v>25</v>
      </c>
      <c r="B28" s="19" t="n"/>
      <c r="C28" s="20" t="n"/>
      <c r="D28" s="20" t="n"/>
      <c r="E28" s="20" t="n"/>
      <c r="F28" s="21" t="n"/>
      <c r="G28" s="20" t="n"/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tabColor rgb="00D97706"/>
    <outlinePr summaryBelow="1" summaryRight="1"/>
    <pageSetUpPr/>
  </sheetPr>
  <dimension ref="A1:I74"/>
  <sheetViews>
    <sheetView showGridLines="0" zoomScale="110" workbookViewId="0">
      <selection activeCell="A1" sqref="A1"/>
    </sheetView>
  </sheetViews>
  <sheetFormatPr baseColWidth="8" defaultRowHeight="15"/>
  <cols>
    <col width="6" customWidth="1" min="1" max="1"/>
    <col width="24" customWidth="1" min="2" max="2"/>
    <col width="16" customWidth="1" min="3" max="3"/>
    <col width="16" customWidth="1" min="4" max="4"/>
    <col width="16" customWidth="1" min="5" max="5"/>
    <col width="16" customWidth="1" min="6" max="6"/>
    <col width="16" customWidth="1" min="7" max="7"/>
    <col width="16" customWidth="1" min="8" max="8"/>
    <col width="16" customWidth="1" min="9" max="9"/>
    <col width="16" customWidth="1" min="10" max="10"/>
  </cols>
  <sheetData>
    <row r="1" ht="28" customHeight="1">
      <c r="A1" s="22" t="inlineStr">
        <is>
          <t xml:space="preserve">  CALCULATIONS — All formulas, do NOT edit</t>
        </is>
      </c>
      <c r="B1" s="23" t="n"/>
      <c r="C1" s="23" t="n"/>
      <c r="D1" s="23" t="n"/>
      <c r="E1" s="23" t="n"/>
      <c r="F1" s="23" t="n"/>
      <c r="G1" s="23" t="n"/>
      <c r="H1" s="23" t="n"/>
      <c r="I1" s="23" t="n"/>
    </row>
    <row r="3" ht="28" customHeight="1">
      <c r="A3" s="24" t="inlineStr">
        <is>
          <t xml:space="preserve">  REORDER POINT &amp; EOQ CALCULATIONS</t>
        </is>
      </c>
      <c r="B3" s="25" t="n"/>
      <c r="C3" s="25" t="n"/>
      <c r="D3" s="25" t="n"/>
      <c r="E3" s="25" t="n"/>
      <c r="F3" s="25" t="n"/>
      <c r="G3" s="25" t="n"/>
      <c r="H3" s="25" t="n"/>
      <c r="I3" s="25" t="n"/>
    </row>
    <row r="4" ht="32" customHeight="1">
      <c r="A4" s="17" t="inlineStr">
        <is>
          <t>#</t>
        </is>
      </c>
      <c r="B4" s="17" t="inlineStr">
        <is>
          <t>SKU</t>
        </is>
      </c>
      <c r="C4" s="17" t="inlineStr">
        <is>
          <t>Safety Stock</t>
        </is>
      </c>
      <c r="D4" s="17" t="inlineStr">
        <is>
          <t>Reorder Point</t>
        </is>
      </c>
      <c r="E4" s="17" t="inlineStr">
        <is>
          <t>EOQ</t>
        </is>
      </c>
      <c r="F4" s="17" t="inlineStr">
        <is>
          <t>Annual Demand</t>
        </is>
      </c>
      <c r="G4" s="17" t="inlineStr">
        <is>
          <t>Annual Holding $</t>
        </is>
      </c>
      <c r="H4" s="17" t="inlineStr">
        <is>
          <t>Annual Ordering $</t>
        </is>
      </c>
      <c r="I4" s="17" t="inlineStr">
        <is>
          <t>Total Annual Cost</t>
        </is>
      </c>
    </row>
    <row r="5">
      <c r="A5" s="26">
        <f>INPUT!A4</f>
        <v/>
      </c>
      <c r="B5" s="27">
        <f>INPUT!B4</f>
        <v/>
      </c>
      <c r="C5" s="28">
        <f>IF(INPUT!C4="","",ROUND(CONFIG!B5*INPUT!E4*SQRT(INPUT!D4),0))</f>
        <v/>
      </c>
      <c r="D5" s="29">
        <f>IF(INPUT!C4="","",ROUND(INPUT!C4*INPUT!D4+C5,0))</f>
        <v/>
      </c>
      <c r="E5" s="29">
        <f>IF(INPUT!C4="","",ROUND(SQRT(2*INPUT!C4*CONFIG!B6*CONFIG!B4/(INPUT!F4*CONFIG!B3)),0))</f>
        <v/>
      </c>
      <c r="F5" s="28">
        <f>IF(INPUT!C4="","",INPUT!C4*CONFIG!B6)</f>
        <v/>
      </c>
      <c r="G5" s="30">
        <f>IF(E5="","",ROUND((E5/2+C5)*INPUT!F4*CONFIG!B3,2))</f>
        <v/>
      </c>
      <c r="H5" s="30">
        <f>IF(E5="","",IFERROR(ROUND((F5/E5)*CONFIG!B4,2),0))</f>
        <v/>
      </c>
      <c r="I5" s="31">
        <f>IF(G5="","",G5+H5)</f>
        <v/>
      </c>
    </row>
    <row r="6">
      <c r="A6" s="26">
        <f>INPUT!A5</f>
        <v/>
      </c>
      <c r="B6" s="27">
        <f>INPUT!B5</f>
        <v/>
      </c>
      <c r="C6" s="28">
        <f>IF(INPUT!C5="","",ROUND(CONFIG!B5*INPUT!E5*SQRT(INPUT!D5),0))</f>
        <v/>
      </c>
      <c r="D6" s="29">
        <f>IF(INPUT!C5="","",ROUND(INPUT!C5*INPUT!D5+C6,0))</f>
        <v/>
      </c>
      <c r="E6" s="29">
        <f>IF(INPUT!C5="","",ROUND(SQRT(2*INPUT!C5*CONFIG!B6*CONFIG!B4/(INPUT!F5*CONFIG!B3)),0))</f>
        <v/>
      </c>
      <c r="F6" s="28">
        <f>IF(INPUT!C5="","",INPUT!C5*CONFIG!B6)</f>
        <v/>
      </c>
      <c r="G6" s="30">
        <f>IF(E6="","",ROUND((E6/2+C6)*INPUT!F5*CONFIG!B3,2))</f>
        <v/>
      </c>
      <c r="H6" s="30">
        <f>IF(E6="","",IFERROR(ROUND((F6/E6)*CONFIG!B4,2),0))</f>
        <v/>
      </c>
      <c r="I6" s="31">
        <f>IF(G6="","",G6+H6)</f>
        <v/>
      </c>
    </row>
    <row r="7">
      <c r="A7" s="26">
        <f>INPUT!A6</f>
        <v/>
      </c>
      <c r="B7" s="27">
        <f>INPUT!B6</f>
        <v/>
      </c>
      <c r="C7" s="28">
        <f>IF(INPUT!C6="","",ROUND(CONFIG!B5*INPUT!E6*SQRT(INPUT!D6),0))</f>
        <v/>
      </c>
      <c r="D7" s="29">
        <f>IF(INPUT!C6="","",ROUND(INPUT!C6*INPUT!D6+C7,0))</f>
        <v/>
      </c>
      <c r="E7" s="29">
        <f>IF(INPUT!C6="","",ROUND(SQRT(2*INPUT!C6*CONFIG!B6*CONFIG!B4/(INPUT!F6*CONFIG!B3)),0))</f>
        <v/>
      </c>
      <c r="F7" s="28">
        <f>IF(INPUT!C6="","",INPUT!C6*CONFIG!B6)</f>
        <v/>
      </c>
      <c r="G7" s="30">
        <f>IF(E7="","",ROUND((E7/2+C7)*INPUT!F6*CONFIG!B3,2))</f>
        <v/>
      </c>
      <c r="H7" s="30">
        <f>IF(E7="","",IFERROR(ROUND((F7/E7)*CONFIG!B4,2),0))</f>
        <v/>
      </c>
      <c r="I7" s="31">
        <f>IF(G7="","",G7+H7)</f>
        <v/>
      </c>
    </row>
    <row r="8">
      <c r="A8" s="26">
        <f>INPUT!A7</f>
        <v/>
      </c>
      <c r="B8" s="27">
        <f>INPUT!B7</f>
        <v/>
      </c>
      <c r="C8" s="28">
        <f>IF(INPUT!C7="","",ROUND(CONFIG!B5*INPUT!E7*SQRT(INPUT!D7),0))</f>
        <v/>
      </c>
      <c r="D8" s="29">
        <f>IF(INPUT!C7="","",ROUND(INPUT!C7*INPUT!D7+C8,0))</f>
        <v/>
      </c>
      <c r="E8" s="29">
        <f>IF(INPUT!C7="","",ROUND(SQRT(2*INPUT!C7*CONFIG!B6*CONFIG!B4/(INPUT!F7*CONFIG!B3)),0))</f>
        <v/>
      </c>
      <c r="F8" s="28">
        <f>IF(INPUT!C7="","",INPUT!C7*CONFIG!B6)</f>
        <v/>
      </c>
      <c r="G8" s="30">
        <f>IF(E8="","",ROUND((E8/2+C8)*INPUT!F7*CONFIG!B3,2))</f>
        <v/>
      </c>
      <c r="H8" s="30">
        <f>IF(E8="","",IFERROR(ROUND((F8/E8)*CONFIG!B4,2),0))</f>
        <v/>
      </c>
      <c r="I8" s="31">
        <f>IF(G8="","",G8+H8)</f>
        <v/>
      </c>
    </row>
    <row r="9">
      <c r="A9" s="26">
        <f>INPUT!A8</f>
        <v/>
      </c>
      <c r="B9" s="27">
        <f>INPUT!B8</f>
        <v/>
      </c>
      <c r="C9" s="28">
        <f>IF(INPUT!C8="","",ROUND(CONFIG!B5*INPUT!E8*SQRT(INPUT!D8),0))</f>
        <v/>
      </c>
      <c r="D9" s="29">
        <f>IF(INPUT!C8="","",ROUND(INPUT!C8*INPUT!D8+C9,0))</f>
        <v/>
      </c>
      <c r="E9" s="29">
        <f>IF(INPUT!C8="","",ROUND(SQRT(2*INPUT!C8*CONFIG!B6*CONFIG!B4/(INPUT!F8*CONFIG!B3)),0))</f>
        <v/>
      </c>
      <c r="F9" s="28">
        <f>IF(INPUT!C8="","",INPUT!C8*CONFIG!B6)</f>
        <v/>
      </c>
      <c r="G9" s="30">
        <f>IF(E9="","",ROUND((E9/2+C9)*INPUT!F8*CONFIG!B3,2))</f>
        <v/>
      </c>
      <c r="H9" s="30">
        <f>IF(E9="","",IFERROR(ROUND((F9/E9)*CONFIG!B4,2),0))</f>
        <v/>
      </c>
      <c r="I9" s="31">
        <f>IF(G9="","",G9+H9)</f>
        <v/>
      </c>
    </row>
    <row r="10">
      <c r="A10" s="26">
        <f>INPUT!A9</f>
        <v/>
      </c>
      <c r="B10" s="27">
        <f>INPUT!B9</f>
        <v/>
      </c>
      <c r="C10" s="28">
        <f>IF(INPUT!C9="","",ROUND(CONFIG!B5*INPUT!E9*SQRT(INPUT!D9),0))</f>
        <v/>
      </c>
      <c r="D10" s="29">
        <f>IF(INPUT!C9="","",ROUND(INPUT!C9*INPUT!D9+C10,0))</f>
        <v/>
      </c>
      <c r="E10" s="29">
        <f>IF(INPUT!C9="","",ROUND(SQRT(2*INPUT!C9*CONFIG!B6*CONFIG!B4/(INPUT!F9*CONFIG!B3)),0))</f>
        <v/>
      </c>
      <c r="F10" s="28">
        <f>IF(INPUT!C9="","",INPUT!C9*CONFIG!B6)</f>
        <v/>
      </c>
      <c r="G10" s="30">
        <f>IF(E10="","",ROUND((E10/2+C10)*INPUT!F9*CONFIG!B3,2))</f>
        <v/>
      </c>
      <c r="H10" s="30">
        <f>IF(E10="","",IFERROR(ROUND((F10/E10)*CONFIG!B4,2),0))</f>
        <v/>
      </c>
      <c r="I10" s="31">
        <f>IF(G10="","",G10+H10)</f>
        <v/>
      </c>
    </row>
    <row r="11">
      <c r="A11" s="26">
        <f>INPUT!A10</f>
        <v/>
      </c>
      <c r="B11" s="27">
        <f>INPUT!B10</f>
        <v/>
      </c>
      <c r="C11" s="28">
        <f>IF(INPUT!C10="","",ROUND(CONFIG!B5*INPUT!E10*SQRT(INPUT!D10),0))</f>
        <v/>
      </c>
      <c r="D11" s="29">
        <f>IF(INPUT!C10="","",ROUND(INPUT!C10*INPUT!D10+C11,0))</f>
        <v/>
      </c>
      <c r="E11" s="29">
        <f>IF(INPUT!C10="","",ROUND(SQRT(2*INPUT!C10*CONFIG!B6*CONFIG!B4/(INPUT!F10*CONFIG!B3)),0))</f>
        <v/>
      </c>
      <c r="F11" s="28">
        <f>IF(INPUT!C10="","",INPUT!C10*CONFIG!B6)</f>
        <v/>
      </c>
      <c r="G11" s="30">
        <f>IF(E11="","",ROUND((E11/2+C11)*INPUT!F10*CONFIG!B3,2))</f>
        <v/>
      </c>
      <c r="H11" s="30">
        <f>IF(E11="","",IFERROR(ROUND((F11/E11)*CONFIG!B4,2),0))</f>
        <v/>
      </c>
      <c r="I11" s="31">
        <f>IF(G11="","",G11+H11)</f>
        <v/>
      </c>
    </row>
    <row r="12">
      <c r="A12" s="26">
        <f>INPUT!A11</f>
        <v/>
      </c>
      <c r="B12" s="27">
        <f>INPUT!B11</f>
        <v/>
      </c>
      <c r="C12" s="28">
        <f>IF(INPUT!C11="","",ROUND(CONFIG!B5*INPUT!E11*SQRT(INPUT!D11),0))</f>
        <v/>
      </c>
      <c r="D12" s="29">
        <f>IF(INPUT!C11="","",ROUND(INPUT!C11*INPUT!D11+C12,0))</f>
        <v/>
      </c>
      <c r="E12" s="29">
        <f>IF(INPUT!C11="","",ROUND(SQRT(2*INPUT!C11*CONFIG!B6*CONFIG!B4/(INPUT!F11*CONFIG!B3)),0))</f>
        <v/>
      </c>
      <c r="F12" s="28">
        <f>IF(INPUT!C11="","",INPUT!C11*CONFIG!B6)</f>
        <v/>
      </c>
      <c r="G12" s="30">
        <f>IF(E12="","",ROUND((E12/2+C12)*INPUT!F11*CONFIG!B3,2))</f>
        <v/>
      </c>
      <c r="H12" s="30">
        <f>IF(E12="","",IFERROR(ROUND((F12/E12)*CONFIG!B4,2),0))</f>
        <v/>
      </c>
      <c r="I12" s="31">
        <f>IF(G12="","",G12+H12)</f>
        <v/>
      </c>
    </row>
    <row r="13">
      <c r="A13" s="26">
        <f>INPUT!A12</f>
        <v/>
      </c>
      <c r="B13" s="27">
        <f>INPUT!B12</f>
        <v/>
      </c>
      <c r="C13" s="28">
        <f>IF(INPUT!C12="","",ROUND(CONFIG!B5*INPUT!E12*SQRT(INPUT!D12),0))</f>
        <v/>
      </c>
      <c r="D13" s="29">
        <f>IF(INPUT!C12="","",ROUND(INPUT!C12*INPUT!D12+C13,0))</f>
        <v/>
      </c>
      <c r="E13" s="29">
        <f>IF(INPUT!C12="","",ROUND(SQRT(2*INPUT!C12*CONFIG!B6*CONFIG!B4/(INPUT!F12*CONFIG!B3)),0))</f>
        <v/>
      </c>
      <c r="F13" s="28">
        <f>IF(INPUT!C12="","",INPUT!C12*CONFIG!B6)</f>
        <v/>
      </c>
      <c r="G13" s="30">
        <f>IF(E13="","",ROUND((E13/2+C13)*INPUT!F12*CONFIG!B3,2))</f>
        <v/>
      </c>
      <c r="H13" s="30">
        <f>IF(E13="","",IFERROR(ROUND((F13/E13)*CONFIG!B4,2),0))</f>
        <v/>
      </c>
      <c r="I13" s="31">
        <f>IF(G13="","",G13+H13)</f>
        <v/>
      </c>
    </row>
    <row r="14">
      <c r="A14" s="26">
        <f>INPUT!A13</f>
        <v/>
      </c>
      <c r="B14" s="27">
        <f>INPUT!B13</f>
        <v/>
      </c>
      <c r="C14" s="28">
        <f>IF(INPUT!C13="","",ROUND(CONFIG!B5*INPUT!E13*SQRT(INPUT!D13),0))</f>
        <v/>
      </c>
      <c r="D14" s="29">
        <f>IF(INPUT!C13="","",ROUND(INPUT!C13*INPUT!D13+C14,0))</f>
        <v/>
      </c>
      <c r="E14" s="29">
        <f>IF(INPUT!C13="","",ROUND(SQRT(2*INPUT!C13*CONFIG!B6*CONFIG!B4/(INPUT!F13*CONFIG!B3)),0))</f>
        <v/>
      </c>
      <c r="F14" s="28">
        <f>IF(INPUT!C13="","",INPUT!C13*CONFIG!B6)</f>
        <v/>
      </c>
      <c r="G14" s="30">
        <f>IF(E14="","",ROUND((E14/2+C14)*INPUT!F13*CONFIG!B3,2))</f>
        <v/>
      </c>
      <c r="H14" s="30">
        <f>IF(E14="","",IFERROR(ROUND((F14/E14)*CONFIG!B4,2),0))</f>
        <v/>
      </c>
      <c r="I14" s="31">
        <f>IF(G14="","",G14+H14)</f>
        <v/>
      </c>
    </row>
    <row r="15">
      <c r="A15" s="26">
        <f>INPUT!A14</f>
        <v/>
      </c>
      <c r="B15" s="27">
        <f>INPUT!B14</f>
        <v/>
      </c>
      <c r="C15" s="28">
        <f>IF(INPUT!C14="","",ROUND(CONFIG!B5*INPUT!E14*SQRT(INPUT!D14),0))</f>
        <v/>
      </c>
      <c r="D15" s="29">
        <f>IF(INPUT!C14="","",ROUND(INPUT!C14*INPUT!D14+C15,0))</f>
        <v/>
      </c>
      <c r="E15" s="29">
        <f>IF(INPUT!C14="","",ROUND(SQRT(2*INPUT!C14*CONFIG!B6*CONFIG!B4/(INPUT!F14*CONFIG!B3)),0))</f>
        <v/>
      </c>
      <c r="F15" s="28">
        <f>IF(INPUT!C14="","",INPUT!C14*CONFIG!B6)</f>
        <v/>
      </c>
      <c r="G15" s="30">
        <f>IF(E15="","",ROUND((E15/2+C15)*INPUT!F14*CONFIG!B3,2))</f>
        <v/>
      </c>
      <c r="H15" s="30">
        <f>IF(E15="","",IFERROR(ROUND((F15/E15)*CONFIG!B4,2),0))</f>
        <v/>
      </c>
      <c r="I15" s="31">
        <f>IF(G15="","",G15+H15)</f>
        <v/>
      </c>
    </row>
    <row r="16">
      <c r="A16" s="26">
        <f>INPUT!A15</f>
        <v/>
      </c>
      <c r="B16" s="27">
        <f>INPUT!B15</f>
        <v/>
      </c>
      <c r="C16" s="28">
        <f>IF(INPUT!C15="","",ROUND(CONFIG!B5*INPUT!E15*SQRT(INPUT!D15),0))</f>
        <v/>
      </c>
      <c r="D16" s="29">
        <f>IF(INPUT!C15="","",ROUND(INPUT!C15*INPUT!D15+C16,0))</f>
        <v/>
      </c>
      <c r="E16" s="29">
        <f>IF(INPUT!C15="","",ROUND(SQRT(2*INPUT!C15*CONFIG!B6*CONFIG!B4/(INPUT!F15*CONFIG!B3)),0))</f>
        <v/>
      </c>
      <c r="F16" s="28">
        <f>IF(INPUT!C15="","",INPUT!C15*CONFIG!B6)</f>
        <v/>
      </c>
      <c r="G16" s="30">
        <f>IF(E16="","",ROUND((E16/2+C16)*INPUT!F15*CONFIG!B3,2))</f>
        <v/>
      </c>
      <c r="H16" s="30">
        <f>IF(E16="","",IFERROR(ROUND((F16/E16)*CONFIG!B4,2),0))</f>
        <v/>
      </c>
      <c r="I16" s="31">
        <f>IF(G16="","",G16+H16)</f>
        <v/>
      </c>
    </row>
    <row r="17">
      <c r="A17" s="26">
        <f>INPUT!A16</f>
        <v/>
      </c>
      <c r="B17" s="27">
        <f>INPUT!B16</f>
        <v/>
      </c>
      <c r="C17" s="28">
        <f>IF(INPUT!C16="","",ROUND(CONFIG!B5*INPUT!E16*SQRT(INPUT!D16),0))</f>
        <v/>
      </c>
      <c r="D17" s="29">
        <f>IF(INPUT!C16="","",ROUND(INPUT!C16*INPUT!D16+C17,0))</f>
        <v/>
      </c>
      <c r="E17" s="29">
        <f>IF(INPUT!C16="","",ROUND(SQRT(2*INPUT!C16*CONFIG!B6*CONFIG!B4/(INPUT!F16*CONFIG!B3)),0))</f>
        <v/>
      </c>
      <c r="F17" s="28">
        <f>IF(INPUT!C16="","",INPUT!C16*CONFIG!B6)</f>
        <v/>
      </c>
      <c r="G17" s="30">
        <f>IF(E17="","",ROUND((E17/2+C17)*INPUT!F16*CONFIG!B3,2))</f>
        <v/>
      </c>
      <c r="H17" s="30">
        <f>IF(E17="","",IFERROR(ROUND((F17/E17)*CONFIG!B4,2),0))</f>
        <v/>
      </c>
      <c r="I17" s="31">
        <f>IF(G17="","",G17+H17)</f>
        <v/>
      </c>
    </row>
    <row r="18">
      <c r="A18" s="26">
        <f>INPUT!A17</f>
        <v/>
      </c>
      <c r="B18" s="27">
        <f>INPUT!B17</f>
        <v/>
      </c>
      <c r="C18" s="28">
        <f>IF(INPUT!C17="","",ROUND(CONFIG!B5*INPUT!E17*SQRT(INPUT!D17),0))</f>
        <v/>
      </c>
      <c r="D18" s="29">
        <f>IF(INPUT!C17="","",ROUND(INPUT!C17*INPUT!D17+C18,0))</f>
        <v/>
      </c>
      <c r="E18" s="29">
        <f>IF(INPUT!C17="","",ROUND(SQRT(2*INPUT!C17*CONFIG!B6*CONFIG!B4/(INPUT!F17*CONFIG!B3)),0))</f>
        <v/>
      </c>
      <c r="F18" s="28">
        <f>IF(INPUT!C17="","",INPUT!C17*CONFIG!B6)</f>
        <v/>
      </c>
      <c r="G18" s="30">
        <f>IF(E18="","",ROUND((E18/2+C18)*INPUT!F17*CONFIG!B3,2))</f>
        <v/>
      </c>
      <c r="H18" s="30">
        <f>IF(E18="","",IFERROR(ROUND((F18/E18)*CONFIG!B4,2),0))</f>
        <v/>
      </c>
      <c r="I18" s="31">
        <f>IF(G18="","",G18+H18)</f>
        <v/>
      </c>
    </row>
    <row r="19">
      <c r="A19" s="26">
        <f>INPUT!A18</f>
        <v/>
      </c>
      <c r="B19" s="27">
        <f>INPUT!B18</f>
        <v/>
      </c>
      <c r="C19" s="28">
        <f>IF(INPUT!C18="","",ROUND(CONFIG!B5*INPUT!E18*SQRT(INPUT!D18),0))</f>
        <v/>
      </c>
      <c r="D19" s="29">
        <f>IF(INPUT!C18="","",ROUND(INPUT!C18*INPUT!D18+C19,0))</f>
        <v/>
      </c>
      <c r="E19" s="29">
        <f>IF(INPUT!C18="","",ROUND(SQRT(2*INPUT!C18*CONFIG!B6*CONFIG!B4/(INPUT!F18*CONFIG!B3)),0))</f>
        <v/>
      </c>
      <c r="F19" s="28">
        <f>IF(INPUT!C18="","",INPUT!C18*CONFIG!B6)</f>
        <v/>
      </c>
      <c r="G19" s="30">
        <f>IF(E19="","",ROUND((E19/2+C19)*INPUT!F18*CONFIG!B3,2))</f>
        <v/>
      </c>
      <c r="H19" s="30">
        <f>IF(E19="","",IFERROR(ROUND((F19/E19)*CONFIG!B4,2),0))</f>
        <v/>
      </c>
      <c r="I19" s="31">
        <f>IF(G19="","",G19+H19)</f>
        <v/>
      </c>
    </row>
    <row r="20">
      <c r="A20" s="26">
        <f>INPUT!A19</f>
        <v/>
      </c>
      <c r="B20" s="27">
        <f>INPUT!B19</f>
        <v/>
      </c>
      <c r="C20" s="28">
        <f>IF(INPUT!C19="","",ROUND(CONFIG!B5*INPUT!E19*SQRT(INPUT!D19),0))</f>
        <v/>
      </c>
      <c r="D20" s="29">
        <f>IF(INPUT!C19="","",ROUND(INPUT!C19*INPUT!D19+C20,0))</f>
        <v/>
      </c>
      <c r="E20" s="29">
        <f>IF(INPUT!C19="","",ROUND(SQRT(2*INPUT!C19*CONFIG!B6*CONFIG!B4/(INPUT!F19*CONFIG!B3)),0))</f>
        <v/>
      </c>
      <c r="F20" s="28">
        <f>IF(INPUT!C19="","",INPUT!C19*CONFIG!B6)</f>
        <v/>
      </c>
      <c r="G20" s="30">
        <f>IF(E20="","",ROUND((E20/2+C20)*INPUT!F19*CONFIG!B3,2))</f>
        <v/>
      </c>
      <c r="H20" s="30">
        <f>IF(E20="","",IFERROR(ROUND((F20/E20)*CONFIG!B4,2),0))</f>
        <v/>
      </c>
      <c r="I20" s="31">
        <f>IF(G20="","",G20+H20)</f>
        <v/>
      </c>
    </row>
    <row r="21">
      <c r="A21" s="26">
        <f>INPUT!A20</f>
        <v/>
      </c>
      <c r="B21" s="27">
        <f>INPUT!B20</f>
        <v/>
      </c>
      <c r="C21" s="28">
        <f>IF(INPUT!C20="","",ROUND(CONFIG!B5*INPUT!E20*SQRT(INPUT!D20),0))</f>
        <v/>
      </c>
      <c r="D21" s="29">
        <f>IF(INPUT!C20="","",ROUND(INPUT!C20*INPUT!D20+C21,0))</f>
        <v/>
      </c>
      <c r="E21" s="29">
        <f>IF(INPUT!C20="","",ROUND(SQRT(2*INPUT!C20*CONFIG!B6*CONFIG!B4/(INPUT!F20*CONFIG!B3)),0))</f>
        <v/>
      </c>
      <c r="F21" s="28">
        <f>IF(INPUT!C20="","",INPUT!C20*CONFIG!B6)</f>
        <v/>
      </c>
      <c r="G21" s="30">
        <f>IF(E21="","",ROUND((E21/2+C21)*INPUT!F20*CONFIG!B3,2))</f>
        <v/>
      </c>
      <c r="H21" s="30">
        <f>IF(E21="","",IFERROR(ROUND((F21/E21)*CONFIG!B4,2),0))</f>
        <v/>
      </c>
      <c r="I21" s="31">
        <f>IF(G21="","",G21+H21)</f>
        <v/>
      </c>
    </row>
    <row r="22">
      <c r="A22" s="26">
        <f>INPUT!A21</f>
        <v/>
      </c>
      <c r="B22" s="27">
        <f>INPUT!B21</f>
        <v/>
      </c>
      <c r="C22" s="28">
        <f>IF(INPUT!C21="","",ROUND(CONFIG!B5*INPUT!E21*SQRT(INPUT!D21),0))</f>
        <v/>
      </c>
      <c r="D22" s="29">
        <f>IF(INPUT!C21="","",ROUND(INPUT!C21*INPUT!D21+C22,0))</f>
        <v/>
      </c>
      <c r="E22" s="29">
        <f>IF(INPUT!C21="","",ROUND(SQRT(2*INPUT!C21*CONFIG!B6*CONFIG!B4/(INPUT!F21*CONFIG!B3)),0))</f>
        <v/>
      </c>
      <c r="F22" s="28">
        <f>IF(INPUT!C21="","",INPUT!C21*CONFIG!B6)</f>
        <v/>
      </c>
      <c r="G22" s="30">
        <f>IF(E22="","",ROUND((E22/2+C22)*INPUT!F21*CONFIG!B3,2))</f>
        <v/>
      </c>
      <c r="H22" s="30">
        <f>IF(E22="","",IFERROR(ROUND((F22/E22)*CONFIG!B4,2),0))</f>
        <v/>
      </c>
      <c r="I22" s="31">
        <f>IF(G22="","",G22+H22)</f>
        <v/>
      </c>
    </row>
    <row r="23">
      <c r="A23" s="26">
        <f>INPUT!A22</f>
        <v/>
      </c>
      <c r="B23" s="27">
        <f>INPUT!B22</f>
        <v/>
      </c>
      <c r="C23" s="28">
        <f>IF(INPUT!C22="","",ROUND(CONFIG!B5*INPUT!E22*SQRT(INPUT!D22),0))</f>
        <v/>
      </c>
      <c r="D23" s="29">
        <f>IF(INPUT!C22="","",ROUND(INPUT!C22*INPUT!D22+C23,0))</f>
        <v/>
      </c>
      <c r="E23" s="29">
        <f>IF(INPUT!C22="","",ROUND(SQRT(2*INPUT!C22*CONFIG!B6*CONFIG!B4/(INPUT!F22*CONFIG!B3)),0))</f>
        <v/>
      </c>
      <c r="F23" s="28">
        <f>IF(INPUT!C22="","",INPUT!C22*CONFIG!B6)</f>
        <v/>
      </c>
      <c r="G23" s="30">
        <f>IF(E23="","",ROUND((E23/2+C23)*INPUT!F22*CONFIG!B3,2))</f>
        <v/>
      </c>
      <c r="H23" s="30">
        <f>IF(E23="","",IFERROR(ROUND((F23/E23)*CONFIG!B4,2),0))</f>
        <v/>
      </c>
      <c r="I23" s="31">
        <f>IF(G23="","",G23+H23)</f>
        <v/>
      </c>
    </row>
    <row r="24">
      <c r="A24" s="26">
        <f>INPUT!A23</f>
        <v/>
      </c>
      <c r="B24" s="27">
        <f>INPUT!B23</f>
        <v/>
      </c>
      <c r="C24" s="28">
        <f>IF(INPUT!C23="","",ROUND(CONFIG!B5*INPUT!E23*SQRT(INPUT!D23),0))</f>
        <v/>
      </c>
      <c r="D24" s="29">
        <f>IF(INPUT!C23="","",ROUND(INPUT!C23*INPUT!D23+C24,0))</f>
        <v/>
      </c>
      <c r="E24" s="29">
        <f>IF(INPUT!C23="","",ROUND(SQRT(2*INPUT!C23*CONFIG!B6*CONFIG!B4/(INPUT!F23*CONFIG!B3)),0))</f>
        <v/>
      </c>
      <c r="F24" s="28">
        <f>IF(INPUT!C23="","",INPUT!C23*CONFIG!B6)</f>
        <v/>
      </c>
      <c r="G24" s="30">
        <f>IF(E24="","",ROUND((E24/2+C24)*INPUT!F23*CONFIG!B3,2))</f>
        <v/>
      </c>
      <c r="H24" s="30">
        <f>IF(E24="","",IFERROR(ROUND((F24/E24)*CONFIG!B4,2),0))</f>
        <v/>
      </c>
      <c r="I24" s="31">
        <f>IF(G24="","",G24+H24)</f>
        <v/>
      </c>
    </row>
    <row r="25">
      <c r="A25" s="26">
        <f>INPUT!A24</f>
        <v/>
      </c>
      <c r="B25" s="27">
        <f>INPUT!B24</f>
        <v/>
      </c>
      <c r="C25" s="28">
        <f>IF(INPUT!C24="","",ROUND(CONFIG!B5*INPUT!E24*SQRT(INPUT!D24),0))</f>
        <v/>
      </c>
      <c r="D25" s="29">
        <f>IF(INPUT!C24="","",ROUND(INPUT!C24*INPUT!D24+C25,0))</f>
        <v/>
      </c>
      <c r="E25" s="29">
        <f>IF(INPUT!C24="","",ROUND(SQRT(2*INPUT!C24*CONFIG!B6*CONFIG!B4/(INPUT!F24*CONFIG!B3)),0))</f>
        <v/>
      </c>
      <c r="F25" s="28">
        <f>IF(INPUT!C24="","",INPUT!C24*CONFIG!B6)</f>
        <v/>
      </c>
      <c r="G25" s="30">
        <f>IF(E25="","",ROUND((E25/2+C25)*INPUT!F24*CONFIG!B3,2))</f>
        <v/>
      </c>
      <c r="H25" s="30">
        <f>IF(E25="","",IFERROR(ROUND((F25/E25)*CONFIG!B4,2),0))</f>
        <v/>
      </c>
      <c r="I25" s="31">
        <f>IF(G25="","",G25+H25)</f>
        <v/>
      </c>
    </row>
    <row r="26">
      <c r="A26" s="26">
        <f>INPUT!A25</f>
        <v/>
      </c>
      <c r="B26" s="27">
        <f>INPUT!B25</f>
        <v/>
      </c>
      <c r="C26" s="28">
        <f>IF(INPUT!C25="","",ROUND(CONFIG!B5*INPUT!E25*SQRT(INPUT!D25),0))</f>
        <v/>
      </c>
      <c r="D26" s="29">
        <f>IF(INPUT!C25="","",ROUND(INPUT!C25*INPUT!D25+C26,0))</f>
        <v/>
      </c>
      <c r="E26" s="29">
        <f>IF(INPUT!C25="","",ROUND(SQRT(2*INPUT!C25*CONFIG!B6*CONFIG!B4/(INPUT!F25*CONFIG!B3)),0))</f>
        <v/>
      </c>
      <c r="F26" s="28">
        <f>IF(INPUT!C25="","",INPUT!C25*CONFIG!B6)</f>
        <v/>
      </c>
      <c r="G26" s="30">
        <f>IF(E26="","",ROUND((E26/2+C26)*INPUT!F25*CONFIG!B3,2))</f>
        <v/>
      </c>
      <c r="H26" s="30">
        <f>IF(E26="","",IFERROR(ROUND((F26/E26)*CONFIG!B4,2),0))</f>
        <v/>
      </c>
      <c r="I26" s="31">
        <f>IF(G26="","",G26+H26)</f>
        <v/>
      </c>
    </row>
    <row r="27">
      <c r="A27" s="26">
        <f>INPUT!A26</f>
        <v/>
      </c>
      <c r="B27" s="27">
        <f>INPUT!B26</f>
        <v/>
      </c>
      <c r="C27" s="28">
        <f>IF(INPUT!C26="","",ROUND(CONFIG!B5*INPUT!E26*SQRT(INPUT!D26),0))</f>
        <v/>
      </c>
      <c r="D27" s="29">
        <f>IF(INPUT!C26="","",ROUND(INPUT!C26*INPUT!D26+C27,0))</f>
        <v/>
      </c>
      <c r="E27" s="29">
        <f>IF(INPUT!C26="","",ROUND(SQRT(2*INPUT!C26*CONFIG!B6*CONFIG!B4/(INPUT!F26*CONFIG!B3)),0))</f>
        <v/>
      </c>
      <c r="F27" s="28">
        <f>IF(INPUT!C26="","",INPUT!C26*CONFIG!B6)</f>
        <v/>
      </c>
      <c r="G27" s="30">
        <f>IF(E27="","",ROUND((E27/2+C27)*INPUT!F26*CONFIG!B3,2))</f>
        <v/>
      </c>
      <c r="H27" s="30">
        <f>IF(E27="","",IFERROR(ROUND((F27/E27)*CONFIG!B4,2),0))</f>
        <v/>
      </c>
      <c r="I27" s="31">
        <f>IF(G27="","",G27+H27)</f>
        <v/>
      </c>
    </row>
    <row r="28">
      <c r="A28" s="26">
        <f>INPUT!A27</f>
        <v/>
      </c>
      <c r="B28" s="27">
        <f>INPUT!B27</f>
        <v/>
      </c>
      <c r="C28" s="28">
        <f>IF(INPUT!C27="","",ROUND(CONFIG!B5*INPUT!E27*SQRT(INPUT!D27),0))</f>
        <v/>
      </c>
      <c r="D28" s="29">
        <f>IF(INPUT!C27="","",ROUND(INPUT!C27*INPUT!D27+C28,0))</f>
        <v/>
      </c>
      <c r="E28" s="29">
        <f>IF(INPUT!C27="","",ROUND(SQRT(2*INPUT!C27*CONFIG!B6*CONFIG!B4/(INPUT!F27*CONFIG!B3)),0))</f>
        <v/>
      </c>
      <c r="F28" s="28">
        <f>IF(INPUT!C27="","",INPUT!C27*CONFIG!B6)</f>
        <v/>
      </c>
      <c r="G28" s="30">
        <f>IF(E28="","",ROUND((E28/2+C28)*INPUT!F27*CONFIG!B3,2))</f>
        <v/>
      </c>
      <c r="H28" s="30">
        <f>IF(E28="","",IFERROR(ROUND((F28/E28)*CONFIG!B4,2),0))</f>
        <v/>
      </c>
      <c r="I28" s="31">
        <f>IF(G28="","",G28+H28)</f>
        <v/>
      </c>
    </row>
    <row r="29">
      <c r="A29" s="26">
        <f>INPUT!A28</f>
        <v/>
      </c>
      <c r="B29" s="27">
        <f>INPUT!B28</f>
        <v/>
      </c>
      <c r="C29" s="28">
        <f>IF(INPUT!C28="","",ROUND(CONFIG!B5*INPUT!E28*SQRT(INPUT!D28),0))</f>
        <v/>
      </c>
      <c r="D29" s="29">
        <f>IF(INPUT!C28="","",ROUND(INPUT!C28*INPUT!D28+C29,0))</f>
        <v/>
      </c>
      <c r="E29" s="29">
        <f>IF(INPUT!C28="","",ROUND(SQRT(2*INPUT!C28*CONFIG!B6*CONFIG!B4/(INPUT!F28*CONFIG!B3)),0))</f>
        <v/>
      </c>
      <c r="F29" s="28">
        <f>IF(INPUT!C28="","",INPUT!C28*CONFIG!B6)</f>
        <v/>
      </c>
      <c r="G29" s="30">
        <f>IF(E29="","",ROUND((E29/2+C29)*INPUT!F28*CONFIG!B3,2))</f>
        <v/>
      </c>
      <c r="H29" s="30">
        <f>IF(E29="","",IFERROR(ROUND((F29/E29)*CONFIG!B4,2),0))</f>
        <v/>
      </c>
      <c r="I29" s="31">
        <f>IF(G29="","",G29+H29)</f>
        <v/>
      </c>
    </row>
    <row r="31" ht="28" customHeight="1">
      <c r="A31" s="24" t="inlineStr">
        <is>
          <t xml:space="preserve">  STOCK STATUS</t>
        </is>
      </c>
      <c r="B31" s="25" t="n"/>
      <c r="C31" s="25" t="n"/>
      <c r="D31" s="25" t="n"/>
      <c r="E31" s="25" t="n"/>
      <c r="F31" s="25" t="n"/>
      <c r="G31" s="25" t="n"/>
      <c r="H31" s="25" t="n"/>
      <c r="I31" s="25" t="n"/>
    </row>
    <row r="32" ht="32" customHeight="1">
      <c r="A32" s="17" t="inlineStr">
        <is>
          <t>#</t>
        </is>
      </c>
      <c r="B32" s="17" t="inlineStr">
        <is>
          <t>SKU</t>
        </is>
      </c>
      <c r="C32" s="17" t="inlineStr">
        <is>
          <t>Current Stock</t>
        </is>
      </c>
      <c r="D32" s="17" t="inlineStr">
        <is>
          <t>Reorder Point</t>
        </is>
      </c>
      <c r="E32" s="17" t="inlineStr">
        <is>
          <t>Days of Supply</t>
        </is>
      </c>
      <c r="F32" s="17" t="inlineStr">
        <is>
          <t>Status</t>
        </is>
      </c>
      <c r="G32" s="17" t="inlineStr">
        <is>
          <t>Units to Order</t>
        </is>
      </c>
      <c r="H32" s="17" t="inlineStr">
        <is>
          <t>Order Value</t>
        </is>
      </c>
    </row>
    <row r="33">
      <c r="A33" s="26">
        <f>A5</f>
        <v/>
      </c>
      <c r="B33" s="27">
        <f>B5</f>
        <v/>
      </c>
      <c r="C33" s="28">
        <f>IF(INPUT!G4="","",INPUT!G4)</f>
        <v/>
      </c>
      <c r="D33" s="28">
        <f>D5</f>
        <v/>
      </c>
      <c r="E33" s="28">
        <f>IF(INPUT!C4="","",IFERROR(ROUND(C33/INPUT!C4,0),0))</f>
        <v/>
      </c>
      <c r="F33" s="26">
        <f>IF(C33="","",IF(C33&lt;=C5,"REORDER NOW",IF(C33&lt;=D5*1.2,"LOW STOCK","IN STOCK")))</f>
        <v/>
      </c>
      <c r="G33" s="28">
        <f>IF(C33="","",IF(C33&lt;=D5,E5,0))</f>
        <v/>
      </c>
      <c r="H33" s="30">
        <f>IF(G33="","",G33*INPUT!F4)</f>
        <v/>
      </c>
    </row>
    <row r="34">
      <c r="A34" s="26">
        <f>A6</f>
        <v/>
      </c>
      <c r="B34" s="27">
        <f>B6</f>
        <v/>
      </c>
      <c r="C34" s="28">
        <f>IF(INPUT!G5="","",INPUT!G5)</f>
        <v/>
      </c>
      <c r="D34" s="28">
        <f>D6</f>
        <v/>
      </c>
      <c r="E34" s="28">
        <f>IF(INPUT!C5="","",IFERROR(ROUND(C34/INPUT!C5,0),0))</f>
        <v/>
      </c>
      <c r="F34" s="26">
        <f>IF(C34="","",IF(C34&lt;=C6,"REORDER NOW",IF(C34&lt;=D6*1.2,"LOW STOCK","IN STOCK")))</f>
        <v/>
      </c>
      <c r="G34" s="28">
        <f>IF(C34="","",IF(C34&lt;=D6,E6,0))</f>
        <v/>
      </c>
      <c r="H34" s="30">
        <f>IF(G34="","",G34*INPUT!F5)</f>
        <v/>
      </c>
    </row>
    <row r="35">
      <c r="A35" s="26">
        <f>A7</f>
        <v/>
      </c>
      <c r="B35" s="27">
        <f>B7</f>
        <v/>
      </c>
      <c r="C35" s="28">
        <f>IF(INPUT!G6="","",INPUT!G6)</f>
        <v/>
      </c>
      <c r="D35" s="28">
        <f>D7</f>
        <v/>
      </c>
      <c r="E35" s="28">
        <f>IF(INPUT!C6="","",IFERROR(ROUND(C35/INPUT!C6,0),0))</f>
        <v/>
      </c>
      <c r="F35" s="26">
        <f>IF(C35="","",IF(C35&lt;=C7,"REORDER NOW",IF(C35&lt;=D7*1.2,"LOW STOCK","IN STOCK")))</f>
        <v/>
      </c>
      <c r="G35" s="28">
        <f>IF(C35="","",IF(C35&lt;=D7,E7,0))</f>
        <v/>
      </c>
      <c r="H35" s="30">
        <f>IF(G35="","",G35*INPUT!F6)</f>
        <v/>
      </c>
    </row>
    <row r="36">
      <c r="A36" s="26">
        <f>A8</f>
        <v/>
      </c>
      <c r="B36" s="27">
        <f>B8</f>
        <v/>
      </c>
      <c r="C36" s="28">
        <f>IF(INPUT!G7="","",INPUT!G7)</f>
        <v/>
      </c>
      <c r="D36" s="28">
        <f>D8</f>
        <v/>
      </c>
      <c r="E36" s="28">
        <f>IF(INPUT!C7="","",IFERROR(ROUND(C36/INPUT!C7,0),0))</f>
        <v/>
      </c>
      <c r="F36" s="26">
        <f>IF(C36="","",IF(C36&lt;=C8,"REORDER NOW",IF(C36&lt;=D8*1.2,"LOW STOCK","IN STOCK")))</f>
        <v/>
      </c>
      <c r="G36" s="28">
        <f>IF(C36="","",IF(C36&lt;=D8,E8,0))</f>
        <v/>
      </c>
      <c r="H36" s="30">
        <f>IF(G36="","",G36*INPUT!F7)</f>
        <v/>
      </c>
    </row>
    <row r="37">
      <c r="A37" s="26">
        <f>A9</f>
        <v/>
      </c>
      <c r="B37" s="27">
        <f>B9</f>
        <v/>
      </c>
      <c r="C37" s="28">
        <f>IF(INPUT!G8="","",INPUT!G8)</f>
        <v/>
      </c>
      <c r="D37" s="28">
        <f>D9</f>
        <v/>
      </c>
      <c r="E37" s="28">
        <f>IF(INPUT!C8="","",IFERROR(ROUND(C37/INPUT!C8,0),0))</f>
        <v/>
      </c>
      <c r="F37" s="26">
        <f>IF(C37="","",IF(C37&lt;=C9,"REORDER NOW",IF(C37&lt;=D9*1.2,"LOW STOCK","IN STOCK")))</f>
        <v/>
      </c>
      <c r="G37" s="28">
        <f>IF(C37="","",IF(C37&lt;=D9,E9,0))</f>
        <v/>
      </c>
      <c r="H37" s="30">
        <f>IF(G37="","",G37*INPUT!F8)</f>
        <v/>
      </c>
    </row>
    <row r="38">
      <c r="A38" s="26">
        <f>A10</f>
        <v/>
      </c>
      <c r="B38" s="27">
        <f>B10</f>
        <v/>
      </c>
      <c r="C38" s="28">
        <f>IF(INPUT!G9="","",INPUT!G9)</f>
        <v/>
      </c>
      <c r="D38" s="28">
        <f>D10</f>
        <v/>
      </c>
      <c r="E38" s="28">
        <f>IF(INPUT!C9="","",IFERROR(ROUND(C38/INPUT!C9,0),0))</f>
        <v/>
      </c>
      <c r="F38" s="26">
        <f>IF(C38="","",IF(C38&lt;=C10,"REORDER NOW",IF(C38&lt;=D10*1.2,"LOW STOCK","IN STOCK")))</f>
        <v/>
      </c>
      <c r="G38" s="28">
        <f>IF(C38="","",IF(C38&lt;=D10,E10,0))</f>
        <v/>
      </c>
      <c r="H38" s="30">
        <f>IF(G38="","",G38*INPUT!F9)</f>
        <v/>
      </c>
    </row>
    <row r="39">
      <c r="A39" s="26">
        <f>A11</f>
        <v/>
      </c>
      <c r="B39" s="27">
        <f>B11</f>
        <v/>
      </c>
      <c r="C39" s="28">
        <f>IF(INPUT!G10="","",INPUT!G10)</f>
        <v/>
      </c>
      <c r="D39" s="28">
        <f>D11</f>
        <v/>
      </c>
      <c r="E39" s="28">
        <f>IF(INPUT!C10="","",IFERROR(ROUND(C39/INPUT!C10,0),0))</f>
        <v/>
      </c>
      <c r="F39" s="26">
        <f>IF(C39="","",IF(C39&lt;=C11,"REORDER NOW",IF(C39&lt;=D11*1.2,"LOW STOCK","IN STOCK")))</f>
        <v/>
      </c>
      <c r="G39" s="28">
        <f>IF(C39="","",IF(C39&lt;=D11,E11,0))</f>
        <v/>
      </c>
      <c r="H39" s="30">
        <f>IF(G39="","",G39*INPUT!F10)</f>
        <v/>
      </c>
    </row>
    <row r="40">
      <c r="A40" s="26">
        <f>A12</f>
        <v/>
      </c>
      <c r="B40" s="27">
        <f>B12</f>
        <v/>
      </c>
      <c r="C40" s="28">
        <f>IF(INPUT!G11="","",INPUT!G11)</f>
        <v/>
      </c>
      <c r="D40" s="28">
        <f>D12</f>
        <v/>
      </c>
      <c r="E40" s="28">
        <f>IF(INPUT!C11="","",IFERROR(ROUND(C40/INPUT!C11,0),0))</f>
        <v/>
      </c>
      <c r="F40" s="26">
        <f>IF(C40="","",IF(C40&lt;=C12,"REORDER NOW",IF(C40&lt;=D12*1.2,"LOW STOCK","IN STOCK")))</f>
        <v/>
      </c>
      <c r="G40" s="28">
        <f>IF(C40="","",IF(C40&lt;=D12,E12,0))</f>
        <v/>
      </c>
      <c r="H40" s="30">
        <f>IF(G40="","",G40*INPUT!F11)</f>
        <v/>
      </c>
    </row>
    <row r="41">
      <c r="A41" s="26">
        <f>A13</f>
        <v/>
      </c>
      <c r="B41" s="27">
        <f>B13</f>
        <v/>
      </c>
      <c r="C41" s="28">
        <f>IF(INPUT!G12="","",INPUT!G12)</f>
        <v/>
      </c>
      <c r="D41" s="28">
        <f>D13</f>
        <v/>
      </c>
      <c r="E41" s="28">
        <f>IF(INPUT!C12="","",IFERROR(ROUND(C41/INPUT!C12,0),0))</f>
        <v/>
      </c>
      <c r="F41" s="26">
        <f>IF(C41="","",IF(C41&lt;=C13,"REORDER NOW",IF(C41&lt;=D13*1.2,"LOW STOCK","IN STOCK")))</f>
        <v/>
      </c>
      <c r="G41" s="28">
        <f>IF(C41="","",IF(C41&lt;=D13,E13,0))</f>
        <v/>
      </c>
      <c r="H41" s="30">
        <f>IF(G41="","",G41*INPUT!F12)</f>
        <v/>
      </c>
    </row>
    <row r="42">
      <c r="A42" s="26">
        <f>A14</f>
        <v/>
      </c>
      <c r="B42" s="27">
        <f>B14</f>
        <v/>
      </c>
      <c r="C42" s="28">
        <f>IF(INPUT!G13="","",INPUT!G13)</f>
        <v/>
      </c>
      <c r="D42" s="28">
        <f>D14</f>
        <v/>
      </c>
      <c r="E42" s="28">
        <f>IF(INPUT!C13="","",IFERROR(ROUND(C42/INPUT!C13,0),0))</f>
        <v/>
      </c>
      <c r="F42" s="26">
        <f>IF(C42="","",IF(C42&lt;=C14,"REORDER NOW",IF(C42&lt;=D14*1.2,"LOW STOCK","IN STOCK")))</f>
        <v/>
      </c>
      <c r="G42" s="28">
        <f>IF(C42="","",IF(C42&lt;=D14,E14,0))</f>
        <v/>
      </c>
      <c r="H42" s="30">
        <f>IF(G42="","",G42*INPUT!F13)</f>
        <v/>
      </c>
    </row>
    <row r="43">
      <c r="A43" s="26">
        <f>A15</f>
        <v/>
      </c>
      <c r="B43" s="27">
        <f>B15</f>
        <v/>
      </c>
      <c r="C43" s="28">
        <f>IF(INPUT!G14="","",INPUT!G14)</f>
        <v/>
      </c>
      <c r="D43" s="28">
        <f>D15</f>
        <v/>
      </c>
      <c r="E43" s="28">
        <f>IF(INPUT!C14="","",IFERROR(ROUND(C43/INPUT!C14,0),0))</f>
        <v/>
      </c>
      <c r="F43" s="26">
        <f>IF(C43="","",IF(C43&lt;=C15,"REORDER NOW",IF(C43&lt;=D15*1.2,"LOW STOCK","IN STOCK")))</f>
        <v/>
      </c>
      <c r="G43" s="28">
        <f>IF(C43="","",IF(C43&lt;=D15,E15,0))</f>
        <v/>
      </c>
      <c r="H43" s="30">
        <f>IF(G43="","",G43*INPUT!F14)</f>
        <v/>
      </c>
    </row>
    <row r="44">
      <c r="A44" s="26">
        <f>A16</f>
        <v/>
      </c>
      <c r="B44" s="27">
        <f>B16</f>
        <v/>
      </c>
      <c r="C44" s="28">
        <f>IF(INPUT!G15="","",INPUT!G15)</f>
        <v/>
      </c>
      <c r="D44" s="28">
        <f>D16</f>
        <v/>
      </c>
      <c r="E44" s="28">
        <f>IF(INPUT!C15="","",IFERROR(ROUND(C44/INPUT!C15,0),0))</f>
        <v/>
      </c>
      <c r="F44" s="26">
        <f>IF(C44="","",IF(C44&lt;=C16,"REORDER NOW",IF(C44&lt;=D16*1.2,"LOW STOCK","IN STOCK")))</f>
        <v/>
      </c>
      <c r="G44" s="28">
        <f>IF(C44="","",IF(C44&lt;=D16,E16,0))</f>
        <v/>
      </c>
      <c r="H44" s="30">
        <f>IF(G44="","",G44*INPUT!F15)</f>
        <v/>
      </c>
    </row>
    <row r="45">
      <c r="A45" s="26">
        <f>A17</f>
        <v/>
      </c>
      <c r="B45" s="27">
        <f>B17</f>
        <v/>
      </c>
      <c r="C45" s="28">
        <f>IF(INPUT!G16="","",INPUT!G16)</f>
        <v/>
      </c>
      <c r="D45" s="28">
        <f>D17</f>
        <v/>
      </c>
      <c r="E45" s="28">
        <f>IF(INPUT!C16="","",IFERROR(ROUND(C45/INPUT!C16,0),0))</f>
        <v/>
      </c>
      <c r="F45" s="26">
        <f>IF(C45="","",IF(C45&lt;=C17,"REORDER NOW",IF(C45&lt;=D17*1.2,"LOW STOCK","IN STOCK")))</f>
        <v/>
      </c>
      <c r="G45" s="28">
        <f>IF(C45="","",IF(C45&lt;=D17,E17,0))</f>
        <v/>
      </c>
      <c r="H45" s="30">
        <f>IF(G45="","",G45*INPUT!F16)</f>
        <v/>
      </c>
    </row>
    <row r="46">
      <c r="A46" s="26">
        <f>A18</f>
        <v/>
      </c>
      <c r="B46" s="27">
        <f>B18</f>
        <v/>
      </c>
      <c r="C46" s="28">
        <f>IF(INPUT!G17="","",INPUT!G17)</f>
        <v/>
      </c>
      <c r="D46" s="28">
        <f>D18</f>
        <v/>
      </c>
      <c r="E46" s="28">
        <f>IF(INPUT!C17="","",IFERROR(ROUND(C46/INPUT!C17,0),0))</f>
        <v/>
      </c>
      <c r="F46" s="26">
        <f>IF(C46="","",IF(C46&lt;=C18,"REORDER NOW",IF(C46&lt;=D18*1.2,"LOW STOCK","IN STOCK")))</f>
        <v/>
      </c>
      <c r="G46" s="28">
        <f>IF(C46="","",IF(C46&lt;=D18,E18,0))</f>
        <v/>
      </c>
      <c r="H46" s="30">
        <f>IF(G46="","",G46*INPUT!F17)</f>
        <v/>
      </c>
    </row>
    <row r="47">
      <c r="A47" s="26">
        <f>A19</f>
        <v/>
      </c>
      <c r="B47" s="27">
        <f>B19</f>
        <v/>
      </c>
      <c r="C47" s="28">
        <f>IF(INPUT!G18="","",INPUT!G18)</f>
        <v/>
      </c>
      <c r="D47" s="28">
        <f>D19</f>
        <v/>
      </c>
      <c r="E47" s="28">
        <f>IF(INPUT!C18="","",IFERROR(ROUND(C47/INPUT!C18,0),0))</f>
        <v/>
      </c>
      <c r="F47" s="26">
        <f>IF(C47="","",IF(C47&lt;=C19,"REORDER NOW",IF(C47&lt;=D19*1.2,"LOW STOCK","IN STOCK")))</f>
        <v/>
      </c>
      <c r="G47" s="28">
        <f>IF(C47="","",IF(C47&lt;=D19,E19,0))</f>
        <v/>
      </c>
      <c r="H47" s="30">
        <f>IF(G47="","",G47*INPUT!F18)</f>
        <v/>
      </c>
    </row>
    <row r="48">
      <c r="A48" s="26">
        <f>A20</f>
        <v/>
      </c>
      <c r="B48" s="27">
        <f>B20</f>
        <v/>
      </c>
      <c r="C48" s="28">
        <f>IF(INPUT!G19="","",INPUT!G19)</f>
        <v/>
      </c>
      <c r="D48" s="28">
        <f>D20</f>
        <v/>
      </c>
      <c r="E48" s="28">
        <f>IF(INPUT!C19="","",IFERROR(ROUND(C48/INPUT!C19,0),0))</f>
        <v/>
      </c>
      <c r="F48" s="26">
        <f>IF(C48="","",IF(C48&lt;=C20,"REORDER NOW",IF(C48&lt;=D20*1.2,"LOW STOCK","IN STOCK")))</f>
        <v/>
      </c>
      <c r="G48" s="28">
        <f>IF(C48="","",IF(C48&lt;=D20,E20,0))</f>
        <v/>
      </c>
      <c r="H48" s="30">
        <f>IF(G48="","",G48*INPUT!F19)</f>
        <v/>
      </c>
    </row>
    <row r="49">
      <c r="A49" s="26">
        <f>A21</f>
        <v/>
      </c>
      <c r="B49" s="27">
        <f>B21</f>
        <v/>
      </c>
      <c r="C49" s="28">
        <f>IF(INPUT!G20="","",INPUT!G20)</f>
        <v/>
      </c>
      <c r="D49" s="28">
        <f>D21</f>
        <v/>
      </c>
      <c r="E49" s="28">
        <f>IF(INPUT!C20="","",IFERROR(ROUND(C49/INPUT!C20,0),0))</f>
        <v/>
      </c>
      <c r="F49" s="26">
        <f>IF(C49="","",IF(C49&lt;=C21,"REORDER NOW",IF(C49&lt;=D21*1.2,"LOW STOCK","IN STOCK")))</f>
        <v/>
      </c>
      <c r="G49" s="28">
        <f>IF(C49="","",IF(C49&lt;=D21,E21,0))</f>
        <v/>
      </c>
      <c r="H49" s="30">
        <f>IF(G49="","",G49*INPUT!F20)</f>
        <v/>
      </c>
    </row>
    <row r="50">
      <c r="A50" s="26">
        <f>A22</f>
        <v/>
      </c>
      <c r="B50" s="27">
        <f>B22</f>
        <v/>
      </c>
      <c r="C50" s="28">
        <f>IF(INPUT!G21="","",INPUT!G21)</f>
        <v/>
      </c>
      <c r="D50" s="28">
        <f>D22</f>
        <v/>
      </c>
      <c r="E50" s="28">
        <f>IF(INPUT!C21="","",IFERROR(ROUND(C50/INPUT!C21,0),0))</f>
        <v/>
      </c>
      <c r="F50" s="26">
        <f>IF(C50="","",IF(C50&lt;=C22,"REORDER NOW",IF(C50&lt;=D22*1.2,"LOW STOCK","IN STOCK")))</f>
        <v/>
      </c>
      <c r="G50" s="28">
        <f>IF(C50="","",IF(C50&lt;=D22,E22,0))</f>
        <v/>
      </c>
      <c r="H50" s="30">
        <f>IF(G50="","",G50*INPUT!F21)</f>
        <v/>
      </c>
    </row>
    <row r="51">
      <c r="A51" s="26">
        <f>A23</f>
        <v/>
      </c>
      <c r="B51" s="27">
        <f>B23</f>
        <v/>
      </c>
      <c r="C51" s="28">
        <f>IF(INPUT!G22="","",INPUT!G22)</f>
        <v/>
      </c>
      <c r="D51" s="28">
        <f>D23</f>
        <v/>
      </c>
      <c r="E51" s="28">
        <f>IF(INPUT!C22="","",IFERROR(ROUND(C51/INPUT!C22,0),0))</f>
        <v/>
      </c>
      <c r="F51" s="26">
        <f>IF(C51="","",IF(C51&lt;=C23,"REORDER NOW",IF(C51&lt;=D23*1.2,"LOW STOCK","IN STOCK")))</f>
        <v/>
      </c>
      <c r="G51" s="28">
        <f>IF(C51="","",IF(C51&lt;=D23,E23,0))</f>
        <v/>
      </c>
      <c r="H51" s="30">
        <f>IF(G51="","",G51*INPUT!F22)</f>
        <v/>
      </c>
    </row>
    <row r="52">
      <c r="A52" s="26">
        <f>A24</f>
        <v/>
      </c>
      <c r="B52" s="27">
        <f>B24</f>
        <v/>
      </c>
      <c r="C52" s="28">
        <f>IF(INPUT!G23="","",INPUT!G23)</f>
        <v/>
      </c>
      <c r="D52" s="28">
        <f>D24</f>
        <v/>
      </c>
      <c r="E52" s="28">
        <f>IF(INPUT!C23="","",IFERROR(ROUND(C52/INPUT!C23,0),0))</f>
        <v/>
      </c>
      <c r="F52" s="26">
        <f>IF(C52="","",IF(C52&lt;=C24,"REORDER NOW",IF(C52&lt;=D24*1.2,"LOW STOCK","IN STOCK")))</f>
        <v/>
      </c>
      <c r="G52" s="28">
        <f>IF(C52="","",IF(C52&lt;=D24,E24,0))</f>
        <v/>
      </c>
      <c r="H52" s="30">
        <f>IF(G52="","",G52*INPUT!F23)</f>
        <v/>
      </c>
    </row>
    <row r="53">
      <c r="A53" s="26">
        <f>A25</f>
        <v/>
      </c>
      <c r="B53" s="27">
        <f>B25</f>
        <v/>
      </c>
      <c r="C53" s="28">
        <f>IF(INPUT!G24="","",INPUT!G24)</f>
        <v/>
      </c>
      <c r="D53" s="28">
        <f>D25</f>
        <v/>
      </c>
      <c r="E53" s="28">
        <f>IF(INPUT!C24="","",IFERROR(ROUND(C53/INPUT!C24,0),0))</f>
        <v/>
      </c>
      <c r="F53" s="26">
        <f>IF(C53="","",IF(C53&lt;=C25,"REORDER NOW",IF(C53&lt;=D25*1.2,"LOW STOCK","IN STOCK")))</f>
        <v/>
      </c>
      <c r="G53" s="28">
        <f>IF(C53="","",IF(C53&lt;=D25,E25,0))</f>
        <v/>
      </c>
      <c r="H53" s="30">
        <f>IF(G53="","",G53*INPUT!F24)</f>
        <v/>
      </c>
    </row>
    <row r="54">
      <c r="A54" s="26">
        <f>A26</f>
        <v/>
      </c>
      <c r="B54" s="27">
        <f>B26</f>
        <v/>
      </c>
      <c r="C54" s="28">
        <f>IF(INPUT!G25="","",INPUT!G25)</f>
        <v/>
      </c>
      <c r="D54" s="28">
        <f>D26</f>
        <v/>
      </c>
      <c r="E54" s="28">
        <f>IF(INPUT!C25="","",IFERROR(ROUND(C54/INPUT!C25,0),0))</f>
        <v/>
      </c>
      <c r="F54" s="26">
        <f>IF(C54="","",IF(C54&lt;=C26,"REORDER NOW",IF(C54&lt;=D26*1.2,"LOW STOCK","IN STOCK")))</f>
        <v/>
      </c>
      <c r="G54" s="28">
        <f>IF(C54="","",IF(C54&lt;=D26,E26,0))</f>
        <v/>
      </c>
      <c r="H54" s="30">
        <f>IF(G54="","",G54*INPUT!F25)</f>
        <v/>
      </c>
    </row>
    <row r="55">
      <c r="A55" s="26">
        <f>A27</f>
        <v/>
      </c>
      <c r="B55" s="27">
        <f>B27</f>
        <v/>
      </c>
      <c r="C55" s="28">
        <f>IF(INPUT!G26="","",INPUT!G26)</f>
        <v/>
      </c>
      <c r="D55" s="28">
        <f>D27</f>
        <v/>
      </c>
      <c r="E55" s="28">
        <f>IF(INPUT!C26="","",IFERROR(ROUND(C55/INPUT!C26,0),0))</f>
        <v/>
      </c>
      <c r="F55" s="26">
        <f>IF(C55="","",IF(C55&lt;=C27,"REORDER NOW",IF(C55&lt;=D27*1.2,"LOW STOCK","IN STOCK")))</f>
        <v/>
      </c>
      <c r="G55" s="28">
        <f>IF(C55="","",IF(C55&lt;=D27,E27,0))</f>
        <v/>
      </c>
      <c r="H55" s="30">
        <f>IF(G55="","",G55*INPUT!F26)</f>
        <v/>
      </c>
    </row>
    <row r="56">
      <c r="A56" s="26">
        <f>A28</f>
        <v/>
      </c>
      <c r="B56" s="27">
        <f>B28</f>
        <v/>
      </c>
      <c r="C56" s="28">
        <f>IF(INPUT!G27="","",INPUT!G27)</f>
        <v/>
      </c>
      <c r="D56" s="28">
        <f>D28</f>
        <v/>
      </c>
      <c r="E56" s="28">
        <f>IF(INPUT!C27="","",IFERROR(ROUND(C56/INPUT!C27,0),0))</f>
        <v/>
      </c>
      <c r="F56" s="26">
        <f>IF(C56="","",IF(C56&lt;=C28,"REORDER NOW",IF(C56&lt;=D28*1.2,"LOW STOCK","IN STOCK")))</f>
        <v/>
      </c>
      <c r="G56" s="28">
        <f>IF(C56="","",IF(C56&lt;=D28,E28,0))</f>
        <v/>
      </c>
      <c r="H56" s="30">
        <f>IF(G56="","",G56*INPUT!F27)</f>
        <v/>
      </c>
    </row>
    <row r="57">
      <c r="A57" s="26">
        <f>A29</f>
        <v/>
      </c>
      <c r="B57" s="27">
        <f>B29</f>
        <v/>
      </c>
      <c r="C57" s="28">
        <f>IF(INPUT!G28="","",INPUT!G28)</f>
        <v/>
      </c>
      <c r="D57" s="28">
        <f>D29</f>
        <v/>
      </c>
      <c r="E57" s="28">
        <f>IF(INPUT!C28="","",IFERROR(ROUND(C57/INPUT!C28,0),0))</f>
        <v/>
      </c>
      <c r="F57" s="26">
        <f>IF(C57="","",IF(C57&lt;=C29,"REORDER NOW",IF(C57&lt;=D29*1.2,"LOW STOCK","IN STOCK")))</f>
        <v/>
      </c>
      <c r="G57" s="28">
        <f>IF(C57="","",IF(C57&lt;=D29,E29,0))</f>
        <v/>
      </c>
      <c r="H57" s="30">
        <f>IF(G57="","",G57*INPUT!F28)</f>
        <v/>
      </c>
    </row>
    <row r="59" ht="28" customHeight="1">
      <c r="A59" s="24" t="inlineStr">
        <is>
          <t xml:space="preserve">  SUMMARY METRICS</t>
        </is>
      </c>
      <c r="B59" s="25" t="n"/>
      <c r="C59" s="25" t="n"/>
      <c r="D59" s="25" t="n"/>
      <c r="E59" s="25" t="n"/>
      <c r="F59" s="25" t="n"/>
      <c r="G59" s="25" t="n"/>
      <c r="H59" s="25" t="n"/>
      <c r="I59" s="25" t="n"/>
    </row>
    <row r="61" ht="28" customHeight="1">
      <c r="A61" s="32" t="inlineStr">
        <is>
          <t>Active SKUs</t>
        </is>
      </c>
      <c r="B61" s="29">
        <f>COUNTIF(INPUT!C4:C28,"&gt;"&amp;0)</f>
        <v/>
      </c>
    </row>
    <row r="62" ht="28" customHeight="1">
      <c r="A62" s="32" t="inlineStr">
        <is>
          <t>Total Annual Inventory Cost</t>
        </is>
      </c>
      <c r="B62" s="31">
        <f>SUMPRODUCT((I5:I29&lt;&gt;"")*I5:I29)</f>
        <v/>
      </c>
    </row>
    <row r="63" ht="28" customHeight="1">
      <c r="A63" s="32" t="inlineStr">
        <is>
          <t>Total Annual Holding Cost</t>
        </is>
      </c>
      <c r="B63" s="31">
        <f>SUMPRODUCT((G5:G29&lt;&gt;"")*G5:G29)</f>
        <v/>
      </c>
    </row>
    <row r="64" ht="28" customHeight="1">
      <c r="A64" s="32" t="inlineStr">
        <is>
          <t>Total Annual Ordering Cost</t>
        </is>
      </c>
      <c r="B64" s="31">
        <f>SUMPRODUCT((H5:H29&lt;&gt;"")*H5:H29)</f>
        <v/>
      </c>
    </row>
    <row r="65" ht="28" customHeight="1">
      <c r="A65" s="32" t="inlineStr">
        <is>
          <t>Items Needing Reorder</t>
        </is>
      </c>
      <c r="B65" s="29">
        <f>COUNTIF(F33:F57,"REORDER NOW")</f>
        <v/>
      </c>
    </row>
    <row r="66" ht="28" customHeight="1">
      <c r="A66" s="32" t="inlineStr">
        <is>
          <t>Items Low Stock</t>
        </is>
      </c>
      <c r="B66" s="29">
        <f>COUNTIF(F33:F57,"LOW STOCK")</f>
        <v/>
      </c>
    </row>
    <row r="67" ht="28" customHeight="1">
      <c r="A67" s="32" t="inlineStr">
        <is>
          <t>Items In Stock</t>
        </is>
      </c>
      <c r="B67" s="29">
        <f>COUNTIF(F33:F57,"IN STOCK")</f>
        <v/>
      </c>
    </row>
    <row r="68" ht="28" customHeight="1">
      <c r="A68" s="32" t="inlineStr">
        <is>
          <t>Total Pending Order Value</t>
        </is>
      </c>
      <c r="B68" s="31">
        <f>SUMPRODUCT((H33:H57&lt;&gt;"")*H33:H57)</f>
        <v/>
      </c>
    </row>
    <row r="69" ht="28" customHeight="1">
      <c r="A69" s="32" t="inlineStr">
        <is>
          <t>Avg Days of Supply</t>
        </is>
      </c>
      <c r="B69" s="33">
        <f>IFERROR(AVERAGEIF(E33:E57,"&lt;&gt;"&amp;""),0)</f>
        <v/>
      </c>
    </row>
    <row r="70" ht="28" customHeight="1">
      <c r="A70" s="32" t="inlineStr">
        <is>
          <t>Total Current Inventory (units)</t>
        </is>
      </c>
      <c r="B70" s="29">
        <f>SUMPRODUCT((INPUT!G4:G28&lt;&gt;"")*INPUT!G4:G28)</f>
        <v/>
      </c>
    </row>
    <row r="71" ht="28" customHeight="1">
      <c r="A71" s="32" t="inlineStr">
        <is>
          <t>Capacity Utilization</t>
        </is>
      </c>
      <c r="B71" s="34">
        <f>IFERROR(B70/CONFIG!B8,0)</f>
        <v/>
      </c>
    </row>
    <row r="72" ht="28" customHeight="1">
      <c r="A72" s="32" t="inlineStr">
        <is>
          <t>Holding/Ordering Cost Ratio</t>
        </is>
      </c>
      <c r="B72" s="33">
        <f>IFERROR(B63/B64,0)</f>
        <v/>
      </c>
    </row>
    <row r="73" ht="28" customHeight="1">
      <c r="A73" s="32" t="inlineStr">
        <is>
          <t>Highest Cost SKU</t>
        </is>
      </c>
      <c r="B73" s="35">
        <f>IFERROR(INDEX(B5:B29,MATCH(MAX(I5:I29),I5:I29,0)),"")</f>
        <v/>
      </c>
    </row>
    <row r="74" ht="28" customHeight="1">
      <c r="A74" s="32" t="inlineStr">
        <is>
          <t>Highest Cost Amount</t>
        </is>
      </c>
      <c r="B74" s="31">
        <f>MAX(I5:I29)</f>
        <v/>
      </c>
    </row>
  </sheetData>
  <mergeCells count="4">
    <mergeCell ref="A1:I1"/>
    <mergeCell ref="A59:I59"/>
    <mergeCell ref="A31:I31"/>
    <mergeCell ref="A3:I3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tabColor rgb="000891B2"/>
    <outlinePr summaryBelow="1" summaryRight="1"/>
    <pageSetUpPr/>
  </sheetPr>
  <dimension ref="A1:E52"/>
  <sheetViews>
    <sheetView showGridLines="0" zoomScale="110" workbookViewId="0">
      <selection activeCell="A1" sqref="A1"/>
    </sheetView>
  </sheetViews>
  <sheetFormatPr baseColWidth="8" defaultRowHeight="15"/>
  <cols>
    <col width="28" customWidth="1" min="1" max="1"/>
    <col width="20" customWidth="1" min="2" max="2"/>
    <col width="6" customWidth="1" min="3" max="3"/>
    <col width="28" customWidth="1" min="4" max="4"/>
    <col width="20" customWidth="1" min="5" max="5"/>
    <col width="16" customWidth="1" min="6" max="6"/>
    <col width="16" customWidth="1" min="7" max="7"/>
    <col width="16" customWidth="1" min="8" max="8"/>
  </cols>
  <sheetData>
    <row r="1" ht="44" customHeight="1">
      <c r="A1" s="36" t="inlineStr">
        <is>
          <t>INVENTORY REORDER POINT — RESULTS</t>
        </is>
      </c>
      <c r="B1" s="2" t="n"/>
      <c r="C1" s="2" t="n"/>
      <c r="D1" s="2" t="n"/>
      <c r="E1" s="2" t="n"/>
    </row>
    <row r="2" ht="24" customHeight="1">
      <c r="A2" s="3" t="inlineStr">
        <is>
          <t>Auto-calculated from your inputs</t>
        </is>
      </c>
      <c r="B2" s="4" t="n"/>
      <c r="C2" s="4" t="n"/>
      <c r="D2" s="4" t="n"/>
      <c r="E2" s="4" t="n"/>
    </row>
    <row r="4" ht="28" customHeight="1">
      <c r="A4" s="37" t="inlineStr">
        <is>
          <t xml:space="preserve">  INVENTORY OVERVIEW</t>
        </is>
      </c>
      <c r="B4" s="38" t="n"/>
      <c r="C4" s="38" t="n"/>
      <c r="D4" s="38" t="n"/>
      <c r="E4" s="38" t="n"/>
    </row>
    <row r="5" ht="32" customHeight="1">
      <c r="A5" s="39" t="inlineStr">
        <is>
          <t>Active SKUs</t>
        </is>
      </c>
      <c r="B5" s="40">
        <f>LOGIC!B61</f>
        <v/>
      </c>
    </row>
    <row r="6" ht="32" customHeight="1">
      <c r="A6" s="39" t="inlineStr">
        <is>
          <t>Total Current Inventory</t>
        </is>
      </c>
      <c r="B6" s="40">
        <f>LOGIC!B70</f>
        <v/>
      </c>
    </row>
    <row r="7" ht="32" customHeight="1">
      <c r="A7" s="39" t="inlineStr">
        <is>
          <t>Warehouse Utilization</t>
        </is>
      </c>
      <c r="B7" s="41">
        <f>LOGIC!B71</f>
        <v/>
      </c>
    </row>
    <row r="8" ht="32" customHeight="1">
      <c r="A8" s="39" t="inlineStr">
        <is>
          <t>Avg Days of Supply</t>
        </is>
      </c>
      <c r="B8" s="42">
        <f>LOGIC!B69</f>
        <v/>
      </c>
    </row>
    <row r="10" ht="28" customHeight="1">
      <c r="A10" s="43" t="inlineStr">
        <is>
          <t xml:space="preserve">  COST ANALYSIS</t>
        </is>
      </c>
      <c r="B10" s="44" t="n"/>
      <c r="C10" s="44" t="n"/>
      <c r="D10" s="44" t="n"/>
      <c r="E10" s="44" t="n"/>
    </row>
    <row r="11" ht="32" customHeight="1">
      <c r="A11" s="39" t="inlineStr">
        <is>
          <t>Total Annual Inventory Cost</t>
        </is>
      </c>
      <c r="B11" s="45">
        <f>LOGIC!B62</f>
        <v/>
      </c>
    </row>
    <row r="12" ht="32" customHeight="1">
      <c r="A12" s="39" t="inlineStr">
        <is>
          <t>Annual Holding Cost</t>
        </is>
      </c>
      <c r="B12" s="46">
        <f>LOGIC!B63</f>
        <v/>
      </c>
    </row>
    <row r="13" ht="32" customHeight="1">
      <c r="A13" s="39" t="inlineStr">
        <is>
          <t>Annual Ordering Cost</t>
        </is>
      </c>
      <c r="B13" s="46">
        <f>LOGIC!B64</f>
        <v/>
      </c>
    </row>
    <row r="14" ht="32" customHeight="1">
      <c r="A14" s="39" t="inlineStr">
        <is>
          <t>Holding/Ordering Ratio</t>
        </is>
      </c>
      <c r="B14" s="42">
        <f>LOGIC!B72</f>
        <v/>
      </c>
    </row>
    <row r="15" ht="32" customHeight="1">
      <c r="A15" s="39" t="inlineStr">
        <is>
          <t>Highest Cost SKU</t>
        </is>
      </c>
      <c r="B15" s="47">
        <f>LOGIC!B73</f>
        <v/>
      </c>
    </row>
    <row r="16" ht="32" customHeight="1">
      <c r="A16" s="39" t="inlineStr">
        <is>
          <t>Highest SKU Cost</t>
        </is>
      </c>
      <c r="B16" s="46">
        <f>LOGIC!B74</f>
        <v/>
      </c>
    </row>
    <row r="18" ht="28" customHeight="1">
      <c r="A18" s="48" t="inlineStr">
        <is>
          <t xml:space="preserve">  STOCK ALERTS</t>
        </is>
      </c>
      <c r="B18" s="49" t="n"/>
      <c r="C18" s="49" t="n"/>
      <c r="D18" s="49" t="n"/>
      <c r="E18" s="49" t="n"/>
    </row>
    <row r="19" ht="32" customHeight="1">
      <c r="A19" s="39" t="inlineStr">
        <is>
          <t>Items to Reorder NOW</t>
        </is>
      </c>
      <c r="B19" s="50">
        <f>LOGIC!B65</f>
        <v/>
      </c>
    </row>
    <row r="20" ht="32" customHeight="1">
      <c r="A20" s="39" t="inlineStr">
        <is>
          <t>Items Low Stock</t>
        </is>
      </c>
      <c r="B20" s="40">
        <f>LOGIC!B66</f>
        <v/>
      </c>
    </row>
    <row r="21" ht="32" customHeight="1">
      <c r="A21" s="39" t="inlineStr">
        <is>
          <t>Items In Stock</t>
        </is>
      </c>
      <c r="B21" s="40">
        <f>LOGIC!B67</f>
        <v/>
      </c>
    </row>
    <row r="22" ht="32" customHeight="1">
      <c r="A22" s="39" t="inlineStr">
        <is>
          <t>Pending Order Value</t>
        </is>
      </c>
      <c r="B22" s="46">
        <f>LOGIC!B68</f>
        <v/>
      </c>
    </row>
    <row r="24" ht="28" customHeight="1">
      <c r="A24" s="24" t="inlineStr">
        <is>
          <t xml:space="preserve">  SKU DETAIL</t>
        </is>
      </c>
      <c r="B24" s="25" t="n"/>
      <c r="C24" s="25" t="n"/>
      <c r="D24" s="25" t="n"/>
      <c r="E24" s="25" t="n"/>
    </row>
    <row r="25" ht="32" customHeight="1">
      <c r="A25" s="17" t="inlineStr">
        <is>
          <t>SKU</t>
        </is>
      </c>
      <c r="B25" s="17" t="inlineStr">
        <is>
          <t>Reorder Pt</t>
        </is>
      </c>
      <c r="C25" s="17" t="inlineStr">
        <is>
          <t>EOQ</t>
        </is>
      </c>
      <c r="D25" s="17" t="inlineStr">
        <is>
          <t>Status</t>
        </is>
      </c>
      <c r="E25" s="17" t="inlineStr">
        <is>
          <t>Order Value</t>
        </is>
      </c>
    </row>
    <row r="26">
      <c r="A26" s="51">
        <f>LOGIC!B5</f>
        <v/>
      </c>
      <c r="B26" s="52">
        <f>LOGIC!D5</f>
        <v/>
      </c>
      <c r="C26" s="52">
        <f>LOGIC!E5</f>
        <v/>
      </c>
      <c r="D26" s="18">
        <f>LOGIC!F33</f>
        <v/>
      </c>
      <c r="E26" s="53">
        <f>LOGIC!H33</f>
        <v/>
      </c>
    </row>
    <row r="27">
      <c r="A27" s="51">
        <f>LOGIC!B6</f>
        <v/>
      </c>
      <c r="B27" s="52">
        <f>LOGIC!D6</f>
        <v/>
      </c>
      <c r="C27" s="52">
        <f>LOGIC!E6</f>
        <v/>
      </c>
      <c r="D27" s="18">
        <f>LOGIC!F34</f>
        <v/>
      </c>
      <c r="E27" s="53">
        <f>LOGIC!H34</f>
        <v/>
      </c>
    </row>
    <row r="28">
      <c r="A28" s="51">
        <f>LOGIC!B7</f>
        <v/>
      </c>
      <c r="B28" s="52">
        <f>LOGIC!D7</f>
        <v/>
      </c>
      <c r="C28" s="52">
        <f>LOGIC!E7</f>
        <v/>
      </c>
      <c r="D28" s="18">
        <f>LOGIC!F35</f>
        <v/>
      </c>
      <c r="E28" s="53">
        <f>LOGIC!H35</f>
        <v/>
      </c>
    </row>
    <row r="29">
      <c r="A29" s="51">
        <f>LOGIC!B8</f>
        <v/>
      </c>
      <c r="B29" s="52">
        <f>LOGIC!D8</f>
        <v/>
      </c>
      <c r="C29" s="52">
        <f>LOGIC!E8</f>
        <v/>
      </c>
      <c r="D29" s="18">
        <f>LOGIC!F36</f>
        <v/>
      </c>
      <c r="E29" s="53">
        <f>LOGIC!H36</f>
        <v/>
      </c>
    </row>
    <row r="30">
      <c r="A30" s="51">
        <f>LOGIC!B9</f>
        <v/>
      </c>
      <c r="B30" s="52">
        <f>LOGIC!D9</f>
        <v/>
      </c>
      <c r="C30" s="52">
        <f>LOGIC!E9</f>
        <v/>
      </c>
      <c r="D30" s="18">
        <f>LOGIC!F37</f>
        <v/>
      </c>
      <c r="E30" s="53">
        <f>LOGIC!H37</f>
        <v/>
      </c>
    </row>
    <row r="31">
      <c r="A31" s="51">
        <f>LOGIC!B10</f>
        <v/>
      </c>
      <c r="B31" s="52">
        <f>LOGIC!D10</f>
        <v/>
      </c>
      <c r="C31" s="52">
        <f>LOGIC!E10</f>
        <v/>
      </c>
      <c r="D31" s="18">
        <f>LOGIC!F38</f>
        <v/>
      </c>
      <c r="E31" s="53">
        <f>LOGIC!H38</f>
        <v/>
      </c>
    </row>
    <row r="32">
      <c r="A32" s="51">
        <f>LOGIC!B11</f>
        <v/>
      </c>
      <c r="B32" s="52">
        <f>LOGIC!D11</f>
        <v/>
      </c>
      <c r="C32" s="52">
        <f>LOGIC!E11</f>
        <v/>
      </c>
      <c r="D32" s="18">
        <f>LOGIC!F39</f>
        <v/>
      </c>
      <c r="E32" s="53">
        <f>LOGIC!H39</f>
        <v/>
      </c>
    </row>
    <row r="33">
      <c r="A33" s="51">
        <f>LOGIC!B12</f>
        <v/>
      </c>
      <c r="B33" s="52">
        <f>LOGIC!D12</f>
        <v/>
      </c>
      <c r="C33" s="52">
        <f>LOGIC!E12</f>
        <v/>
      </c>
      <c r="D33" s="18">
        <f>LOGIC!F40</f>
        <v/>
      </c>
      <c r="E33" s="53">
        <f>LOGIC!H40</f>
        <v/>
      </c>
    </row>
    <row r="34">
      <c r="A34" s="51">
        <f>LOGIC!B13</f>
        <v/>
      </c>
      <c r="B34" s="52">
        <f>LOGIC!D13</f>
        <v/>
      </c>
      <c r="C34" s="52">
        <f>LOGIC!E13</f>
        <v/>
      </c>
      <c r="D34" s="18">
        <f>LOGIC!F41</f>
        <v/>
      </c>
      <c r="E34" s="53">
        <f>LOGIC!H41</f>
        <v/>
      </c>
    </row>
    <row r="35">
      <c r="A35" s="51">
        <f>LOGIC!B14</f>
        <v/>
      </c>
      <c r="B35" s="52">
        <f>LOGIC!D14</f>
        <v/>
      </c>
      <c r="C35" s="52">
        <f>LOGIC!E14</f>
        <v/>
      </c>
      <c r="D35" s="18">
        <f>LOGIC!F42</f>
        <v/>
      </c>
      <c r="E35" s="53">
        <f>LOGIC!H42</f>
        <v/>
      </c>
    </row>
    <row r="36">
      <c r="A36" s="51">
        <f>LOGIC!B15</f>
        <v/>
      </c>
      <c r="B36" s="52">
        <f>LOGIC!D15</f>
        <v/>
      </c>
      <c r="C36" s="52">
        <f>LOGIC!E15</f>
        <v/>
      </c>
      <c r="D36" s="18">
        <f>LOGIC!F43</f>
        <v/>
      </c>
      <c r="E36" s="53">
        <f>LOGIC!H43</f>
        <v/>
      </c>
    </row>
    <row r="37">
      <c r="A37" s="51">
        <f>LOGIC!B16</f>
        <v/>
      </c>
      <c r="B37" s="52">
        <f>LOGIC!D16</f>
        <v/>
      </c>
      <c r="C37" s="52">
        <f>LOGIC!E16</f>
        <v/>
      </c>
      <c r="D37" s="18">
        <f>LOGIC!F44</f>
        <v/>
      </c>
      <c r="E37" s="53">
        <f>LOGIC!H44</f>
        <v/>
      </c>
    </row>
    <row r="38">
      <c r="A38" s="51">
        <f>LOGIC!B17</f>
        <v/>
      </c>
      <c r="B38" s="52">
        <f>LOGIC!D17</f>
        <v/>
      </c>
      <c r="C38" s="52">
        <f>LOGIC!E17</f>
        <v/>
      </c>
      <c r="D38" s="18">
        <f>LOGIC!F45</f>
        <v/>
      </c>
      <c r="E38" s="53">
        <f>LOGIC!H45</f>
        <v/>
      </c>
    </row>
    <row r="39">
      <c r="A39" s="51">
        <f>LOGIC!B18</f>
        <v/>
      </c>
      <c r="B39" s="52">
        <f>LOGIC!D18</f>
        <v/>
      </c>
      <c r="C39" s="52">
        <f>LOGIC!E18</f>
        <v/>
      </c>
      <c r="D39" s="18">
        <f>LOGIC!F46</f>
        <v/>
      </c>
      <c r="E39" s="53">
        <f>LOGIC!H46</f>
        <v/>
      </c>
    </row>
    <row r="40">
      <c r="A40" s="51">
        <f>LOGIC!B19</f>
        <v/>
      </c>
      <c r="B40" s="52">
        <f>LOGIC!D19</f>
        <v/>
      </c>
      <c r="C40" s="52">
        <f>LOGIC!E19</f>
        <v/>
      </c>
      <c r="D40" s="18">
        <f>LOGIC!F47</f>
        <v/>
      </c>
      <c r="E40" s="53">
        <f>LOGIC!H47</f>
        <v/>
      </c>
    </row>
    <row r="41">
      <c r="A41" s="51">
        <f>LOGIC!B20</f>
        <v/>
      </c>
      <c r="B41" s="52">
        <f>LOGIC!D20</f>
        <v/>
      </c>
      <c r="C41" s="52">
        <f>LOGIC!E20</f>
        <v/>
      </c>
      <c r="D41" s="18">
        <f>LOGIC!F48</f>
        <v/>
      </c>
      <c r="E41" s="53">
        <f>LOGIC!H48</f>
        <v/>
      </c>
    </row>
    <row r="42">
      <c r="A42" s="51">
        <f>LOGIC!B21</f>
        <v/>
      </c>
      <c r="B42" s="52">
        <f>LOGIC!D21</f>
        <v/>
      </c>
      <c r="C42" s="52">
        <f>LOGIC!E21</f>
        <v/>
      </c>
      <c r="D42" s="18">
        <f>LOGIC!F49</f>
        <v/>
      </c>
      <c r="E42" s="53">
        <f>LOGIC!H49</f>
        <v/>
      </c>
    </row>
    <row r="43">
      <c r="A43" s="51">
        <f>LOGIC!B22</f>
        <v/>
      </c>
      <c r="B43" s="52">
        <f>LOGIC!D22</f>
        <v/>
      </c>
      <c r="C43" s="52">
        <f>LOGIC!E22</f>
        <v/>
      </c>
      <c r="D43" s="18">
        <f>LOGIC!F50</f>
        <v/>
      </c>
      <c r="E43" s="53">
        <f>LOGIC!H50</f>
        <v/>
      </c>
    </row>
    <row r="44">
      <c r="A44" s="51">
        <f>LOGIC!B23</f>
        <v/>
      </c>
      <c r="B44" s="52">
        <f>LOGIC!D23</f>
        <v/>
      </c>
      <c r="C44" s="52">
        <f>LOGIC!E23</f>
        <v/>
      </c>
      <c r="D44" s="18">
        <f>LOGIC!F51</f>
        <v/>
      </c>
      <c r="E44" s="53">
        <f>LOGIC!H51</f>
        <v/>
      </c>
    </row>
    <row r="45">
      <c r="A45" s="51">
        <f>LOGIC!B24</f>
        <v/>
      </c>
      <c r="B45" s="52">
        <f>LOGIC!D24</f>
        <v/>
      </c>
      <c r="C45" s="52">
        <f>LOGIC!E24</f>
        <v/>
      </c>
      <c r="D45" s="18">
        <f>LOGIC!F52</f>
        <v/>
      </c>
      <c r="E45" s="53">
        <f>LOGIC!H52</f>
        <v/>
      </c>
    </row>
    <row r="46">
      <c r="A46" s="51">
        <f>LOGIC!B25</f>
        <v/>
      </c>
      <c r="B46" s="52">
        <f>LOGIC!D25</f>
        <v/>
      </c>
      <c r="C46" s="52">
        <f>LOGIC!E25</f>
        <v/>
      </c>
      <c r="D46" s="18">
        <f>LOGIC!F53</f>
        <v/>
      </c>
      <c r="E46" s="53">
        <f>LOGIC!H53</f>
        <v/>
      </c>
    </row>
    <row r="47">
      <c r="A47" s="51">
        <f>LOGIC!B26</f>
        <v/>
      </c>
      <c r="B47" s="52">
        <f>LOGIC!D26</f>
        <v/>
      </c>
      <c r="C47" s="52">
        <f>LOGIC!E26</f>
        <v/>
      </c>
      <c r="D47" s="18">
        <f>LOGIC!F54</f>
        <v/>
      </c>
      <c r="E47" s="53">
        <f>LOGIC!H54</f>
        <v/>
      </c>
    </row>
    <row r="48">
      <c r="A48" s="51">
        <f>LOGIC!B27</f>
        <v/>
      </c>
      <c r="B48" s="52">
        <f>LOGIC!D27</f>
        <v/>
      </c>
      <c r="C48" s="52">
        <f>LOGIC!E27</f>
        <v/>
      </c>
      <c r="D48" s="18">
        <f>LOGIC!F55</f>
        <v/>
      </c>
      <c r="E48" s="53">
        <f>LOGIC!H55</f>
        <v/>
      </c>
    </row>
    <row r="49">
      <c r="A49" s="51">
        <f>LOGIC!B28</f>
        <v/>
      </c>
      <c r="B49" s="52">
        <f>LOGIC!D28</f>
        <v/>
      </c>
      <c r="C49" s="52">
        <f>LOGIC!E28</f>
        <v/>
      </c>
      <c r="D49" s="18">
        <f>LOGIC!F56</f>
        <v/>
      </c>
      <c r="E49" s="53">
        <f>LOGIC!H56</f>
        <v/>
      </c>
    </row>
    <row r="50">
      <c r="A50" s="51">
        <f>LOGIC!B29</f>
        <v/>
      </c>
      <c r="B50" s="52">
        <f>LOGIC!D29</f>
        <v/>
      </c>
      <c r="C50" s="52">
        <f>LOGIC!E29</f>
        <v/>
      </c>
      <c r="D50" s="18">
        <f>LOGIC!F57</f>
        <v/>
      </c>
      <c r="E50" s="53">
        <f>LOGIC!H57</f>
        <v/>
      </c>
    </row>
    <row r="52" ht="24" customHeight="1">
      <c r="A52" s="54" t="inlineStr">
        <is>
          <t>RangeLead.com  |  Premium B2B Lead Data  |  Free Download — rangelead.com/free-tools</t>
        </is>
      </c>
    </row>
  </sheetData>
  <mergeCells count="7">
    <mergeCell ref="A4:E4"/>
    <mergeCell ref="A24:E24"/>
    <mergeCell ref="A2:E2"/>
    <mergeCell ref="A52:E52"/>
    <mergeCell ref="A10:E10"/>
    <mergeCell ref="A1:E1"/>
    <mergeCell ref="A18:E18"/>
  </mergeCells>
  <conditionalFormatting sqref="D26:D50">
    <cfRule type="cellIs" priority="1" operator="equal" dxfId="0">
      <formula>"REORDER NOW"</formula>
    </cfRule>
    <cfRule type="cellIs" priority="2" operator="equal" dxfId="1">
      <formula>"LOW STOCK"</formula>
    </cfRule>
    <cfRule type="cellIs" priority="3" operator="equal" dxfId="2">
      <formula>"IN STOCK"</formula>
    </cfRule>
  </conditionalFormatting>
  <conditionalFormatting sqref="E26:E50">
    <cfRule type="dataBar" priority="4">
      <dataBar showValue="1">
        <cfvo type="min"/>
        <cfvo type="max"/>
        <color rgb="00D97706"/>
      </dataBar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2026-02-10T15:45:41Z</dcterms:created>
  <dcterms:modified xmlns:dcterms="http://purl.org/dc/terms/" xmlns:xsi="http://www.w3.org/2001/XMLSchema-instance" xsi:type="dcterms:W3CDTF">2026-02-10T15:45:41Z</dcterms:modified>
</cp:coreProperties>
</file>