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"/>
    <numFmt numFmtId="166" formatCode="&quot;$&quot;#,##0.00"/>
    <numFmt numFmtId="167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6" fontId="7" fillId="13" borderId="1" applyAlignment="1" pivotButton="0" quotePrefix="0" xfId="0">
      <alignment horizontal="center" vertical="center"/>
    </xf>
    <xf numFmtId="3" fontId="7" fillId="13" borderId="1" applyAlignment="1" pivotButton="0" quotePrefix="0" xfId="0">
      <alignment horizontal="center" vertical="center"/>
    </xf>
    <xf numFmtId="166" fontId="10" fillId="13" borderId="1" applyAlignment="1" pivotButton="0" quotePrefix="0" xfId="0">
      <alignment horizontal="center" vertical="center"/>
    </xf>
    <xf numFmtId="167" fontId="10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0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6" fontId="7" fillId="14" borderId="1" applyAlignment="1" pivotButton="0" quotePrefix="0" xfId="0">
      <alignment horizontal="center" vertical="center"/>
    </xf>
    <xf numFmtId="3" fontId="7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167" fontId="10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COST PER LEAD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the cost-effectiveness of your lead generation channels. Rank channels by quality-adjusted CPL and get data-driven budget allocation recommendations.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Channel names</t>
        </is>
      </c>
    </row>
    <row r="9" ht="22" customHeight="1">
      <c r="A9" s="6" t="inlineStr">
        <is>
          <t xml:space="preserve">  • Monthly spend per channel</t>
        </is>
      </c>
    </row>
    <row r="10" ht="22" customHeight="1">
      <c r="A10" s="6" t="inlineStr">
        <is>
          <t xml:space="preserve">  • Leads generated per channel</t>
        </is>
      </c>
    </row>
    <row r="11" ht="22" customHeight="1">
      <c r="A11" s="6" t="inlineStr">
        <is>
          <t xml:space="preserve">  • Lead quality score (1-10) per channel</t>
        </is>
      </c>
    </row>
    <row r="12" ht="22" customHeight="1">
      <c r="A12" s="6" t="inlineStr">
        <is>
          <t xml:space="preserve">  • Conversion rate from lead to customer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Raw CPL per channel</t>
        </is>
      </c>
    </row>
    <row r="16" ht="22" customHeight="1">
      <c r="A16" s="6" t="inlineStr">
        <is>
          <t xml:space="preserve">  • Quality-adjusted CPL</t>
        </is>
      </c>
    </row>
    <row r="17" ht="22" customHeight="1">
      <c r="A17" s="6" t="inlineStr">
        <is>
          <t xml:space="preserve">  • Channel efficiency ranking</t>
        </is>
      </c>
    </row>
    <row r="18" ht="22" customHeight="1">
      <c r="A18" s="6" t="inlineStr">
        <is>
          <t xml:space="preserve">  • Budget reallocation recommendations</t>
        </is>
      </c>
    </row>
    <row r="19" ht="22" customHeight="1">
      <c r="A19" s="6" t="inlineStr">
        <is>
          <t xml:space="preserve">  • Cost savings opportunity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Benchmarks</t>
        </is>
      </c>
      <c r="B1" s="8" t="n"/>
      <c r="C1" s="8" t="n"/>
    </row>
    <row r="3" ht="26" customHeight="1">
      <c r="A3" s="9" t="inlineStr">
        <is>
          <t>Target CPL ($)</t>
        </is>
      </c>
      <c r="B3" s="10" t="n">
        <v>50</v>
      </c>
      <c r="C3" s="11" t="inlineStr">
        <is>
          <t>Maximum acceptable raw CPL</t>
        </is>
      </c>
    </row>
    <row r="4" ht="26" customHeight="1">
      <c r="A4" s="9" t="inlineStr">
        <is>
          <t>Quality Weight Factor</t>
        </is>
      </c>
      <c r="B4" s="12" t="n">
        <v>0.6</v>
      </c>
      <c r="C4" s="11" t="inlineStr">
        <is>
          <t>How much quality affects adjusted CPL (0-1)</t>
        </is>
      </c>
    </row>
    <row r="5" ht="26" customHeight="1">
      <c r="A5" s="9" t="inlineStr">
        <is>
          <t>Min Quality Score</t>
        </is>
      </c>
      <c r="B5" s="13" t="n">
        <v>5</v>
      </c>
      <c r="C5" s="11" t="inlineStr">
        <is>
          <t>Below this = low quality channel</t>
        </is>
      </c>
    </row>
    <row r="6" ht="26" customHeight="1">
      <c r="A6" s="9" t="inlineStr">
        <is>
          <t>Budget Realloc %</t>
        </is>
      </c>
      <c r="B6" s="14" t="n">
        <v>0.2</v>
      </c>
      <c r="C6" s="11" t="inlineStr">
        <is>
          <t>% of low-performer budget to reallocate</t>
        </is>
      </c>
    </row>
    <row r="7" ht="26" customHeight="1">
      <c r="A7" s="9" t="inlineStr">
        <is>
          <t>Max Quality Score</t>
        </is>
      </c>
      <c r="B7" s="13" t="n">
        <v>10</v>
      </c>
      <c r="C7" s="11" t="inlineStr">
        <is>
          <t>Maximum possible quality score</t>
        </is>
      </c>
    </row>
    <row r="8" ht="26" customHeight="1">
      <c r="A8" s="9" t="inlineStr">
        <is>
          <t>Customer LTV ($)</t>
        </is>
      </c>
      <c r="B8" s="10" t="n">
        <v>2500</v>
      </c>
      <c r="C8" s="11" t="inlineStr">
        <is>
          <t>Average lifetime value per customer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INPUTS — Enter your data in yellow cells</t>
        </is>
      </c>
      <c r="B1" s="16" t="n"/>
      <c r="C1" s="16" t="n"/>
      <c r="D1" s="16" t="n"/>
      <c r="E1" s="16" t="n"/>
    </row>
    <row r="3" ht="32" customHeight="1">
      <c r="A3" s="17" t="inlineStr">
        <is>
          <t>Channel Name</t>
        </is>
      </c>
      <c r="B3" s="17" t="inlineStr">
        <is>
          <t>Monthly Spend</t>
        </is>
      </c>
      <c r="C3" s="17" t="inlineStr">
        <is>
          <t>Leads Generated</t>
        </is>
      </c>
      <c r="D3" s="17" t="inlineStr">
        <is>
          <t>Quality (1-10)</t>
        </is>
      </c>
      <c r="E3" s="17" t="inlineStr">
        <is>
          <t>Conv. Rate %</t>
        </is>
      </c>
    </row>
    <row r="4">
      <c r="A4" s="18" t="inlineStr">
        <is>
          <t>Google Ads</t>
        </is>
      </c>
      <c r="B4" s="19" t="n">
        <v>8000</v>
      </c>
      <c r="C4" s="20" t="n">
        <v>160</v>
      </c>
      <c r="D4" s="20" t="n">
        <v>7</v>
      </c>
      <c r="E4" s="21" t="n">
        <v>0.08</v>
      </c>
    </row>
    <row r="5">
      <c r="A5" s="22" t="inlineStr">
        <is>
          <t>Facebook Ads</t>
        </is>
      </c>
      <c r="B5" s="23" t="n">
        <v>5000</v>
      </c>
      <c r="C5" s="24" t="n">
        <v>200</v>
      </c>
      <c r="D5" s="24" t="n">
        <v>5</v>
      </c>
      <c r="E5" s="25" t="n">
        <v>0.05</v>
      </c>
    </row>
    <row r="6">
      <c r="A6" s="18" t="inlineStr">
        <is>
          <t>LinkedIn Ads</t>
        </is>
      </c>
      <c r="B6" s="19" t="n">
        <v>6000</v>
      </c>
      <c r="C6" s="20" t="n">
        <v>80</v>
      </c>
      <c r="D6" s="20" t="n">
        <v>9</v>
      </c>
      <c r="E6" s="21" t="n">
        <v>0.12</v>
      </c>
    </row>
    <row r="7">
      <c r="A7" s="22" t="inlineStr">
        <is>
          <t>Content/SEO</t>
        </is>
      </c>
      <c r="B7" s="23" t="n">
        <v>3000</v>
      </c>
      <c r="C7" s="24" t="n">
        <v>120</v>
      </c>
      <c r="D7" s="24" t="n">
        <v>8</v>
      </c>
      <c r="E7" s="25" t="n">
        <v>0.1</v>
      </c>
    </row>
    <row r="8">
      <c r="A8" s="18" t="inlineStr">
        <is>
          <t>Email Marketing</t>
        </is>
      </c>
      <c r="B8" s="19" t="n">
        <v>1500</v>
      </c>
      <c r="C8" s="20" t="n">
        <v>90</v>
      </c>
      <c r="D8" s="20" t="n">
        <v>7</v>
      </c>
      <c r="E8" s="21" t="n">
        <v>0.09</v>
      </c>
    </row>
    <row r="9">
      <c r="A9" s="22" t="inlineStr">
        <is>
          <t>Webinars</t>
        </is>
      </c>
      <c r="B9" s="23" t="n">
        <v>2500</v>
      </c>
      <c r="C9" s="24" t="n">
        <v>40</v>
      </c>
      <c r="D9" s="24" t="n">
        <v>9</v>
      </c>
      <c r="E9" s="25" t="n">
        <v>0.15</v>
      </c>
    </row>
    <row r="10">
      <c r="A10" s="18" t="inlineStr">
        <is>
          <t>Referral Program</t>
        </is>
      </c>
      <c r="B10" s="19" t="n">
        <v>2000</v>
      </c>
      <c r="C10" s="20" t="n">
        <v>60</v>
      </c>
      <c r="D10" s="20" t="n">
        <v>10</v>
      </c>
      <c r="E10" s="21" t="n">
        <v>0.2</v>
      </c>
    </row>
    <row r="11">
      <c r="A11" s="22" t="inlineStr">
        <is>
          <t>Trade Shows</t>
        </is>
      </c>
      <c r="B11" s="23" t="n">
        <v>10000</v>
      </c>
      <c r="C11" s="24" t="n">
        <v>100</v>
      </c>
      <c r="D11" s="24" t="n">
        <v>6</v>
      </c>
      <c r="E11" s="25" t="n">
        <v>0.06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4" customWidth="1" min="6" max="6"/>
    <col width="16" customWidth="1" min="7" max="7"/>
    <col width="16" customWidth="1" min="8" max="8"/>
    <col width="14" customWidth="1" min="9" max="9"/>
    <col width="14" customWidth="1" min="10" max="10"/>
  </cols>
  <sheetData>
    <row r="1" ht="28" customHeight="1">
      <c r="A1" s="26" t="inlineStr">
        <is>
          <t xml:space="preserve">  CALCULATIONS — All formulas, do NOT edit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7" t="n"/>
    </row>
    <row r="3" ht="28" customHeight="1">
      <c r="A3" s="28" t="inlineStr">
        <is>
          <t xml:space="preserve">  PER-CHANNEL ANALYSIS</t>
        </is>
      </c>
      <c r="B3" s="29" t="n"/>
      <c r="C3" s="29" t="n"/>
      <c r="D3" s="29" t="n"/>
      <c r="E3" s="29" t="n"/>
      <c r="F3" s="29" t="n"/>
      <c r="G3" s="29" t="n"/>
      <c r="H3" s="29" t="n"/>
      <c r="I3" s="29" t="n"/>
      <c r="J3" s="29" t="n"/>
    </row>
    <row r="4" ht="32" customHeight="1">
      <c r="A4" s="17" t="inlineStr">
        <is>
          <t>Channel</t>
        </is>
      </c>
      <c r="B4" s="17" t="inlineStr">
        <is>
          <t>Raw CPL</t>
        </is>
      </c>
      <c r="C4" s="17" t="inlineStr">
        <is>
          <t>Quality Norm</t>
        </is>
      </c>
      <c r="D4" s="17" t="inlineStr">
        <is>
          <t>Adj. CPL</t>
        </is>
      </c>
      <c r="E4" s="17" t="inlineStr">
        <is>
          <t>Cost/Customer</t>
        </is>
      </c>
      <c r="F4" s="17" t="inlineStr">
        <is>
          <t>Customers</t>
        </is>
      </c>
      <c r="G4" s="17" t="inlineStr">
        <is>
          <t>LTV Revenue</t>
        </is>
      </c>
      <c r="H4" s="17" t="inlineStr">
        <is>
          <t>Channel ROI</t>
        </is>
      </c>
      <c r="I4" s="17" t="inlineStr">
        <is>
          <t>Rank</t>
        </is>
      </c>
      <c r="J4" s="17" t="inlineStr">
        <is>
          <t>Recommendation</t>
        </is>
      </c>
    </row>
    <row r="5">
      <c r="A5" s="30">
        <f>INPUT!A4</f>
        <v/>
      </c>
      <c r="B5" s="31">
        <f>IF(INPUT!C4=0,0,INPUT!B4/INPUT!C4)</f>
        <v/>
      </c>
      <c r="C5" s="32">
        <f>IF(CONFIG!B7=0,0,INPUT!D4/CONFIG!B7)</f>
        <v/>
      </c>
      <c r="D5" s="33">
        <f>IF((CONFIG!B4*C5+(1-CONFIG!B4))=0,0,B5/(CONFIG!B4*C5+(1-CONFIG!B4)))</f>
        <v/>
      </c>
      <c r="E5" s="31">
        <f>IF(INPUT!C4*INPUT!E4=0,0,INPUT!B4/(INPUT!C4*INPUT!E4))</f>
        <v/>
      </c>
      <c r="F5" s="34">
        <f>ROUND(INPUT!C4*INPUT!E4,0)</f>
        <v/>
      </c>
      <c r="G5" s="35">
        <f>F5*CONFIG!B8</f>
        <v/>
      </c>
      <c r="H5" s="36">
        <f>IF(INPUT!B4=0,0,(G5-INPUT!B4)/INPUT!B4)</f>
        <v/>
      </c>
      <c r="I5" s="37">
        <f>RANK(D5,D$5:D$12,1)</f>
        <v/>
      </c>
      <c r="J5" s="38">
        <f>IF(AND(D5&lt;=CONFIG!B3,INPUT!D4&gt;=CONFIG!B5),"INCREASE",IF(D5&lt;=CONFIG!B3,"MAINTAIN",IF(INPUT!D4&lt;CONFIG!B5,"REDUCE - Low Quality","REDUCE - High CPL")))</f>
        <v/>
      </c>
    </row>
    <row r="6">
      <c r="A6" s="39">
        <f>INPUT!A5</f>
        <v/>
      </c>
      <c r="B6" s="40">
        <f>IF(INPUT!C5=0,0,INPUT!B5/INPUT!C5)</f>
        <v/>
      </c>
      <c r="C6" s="41">
        <f>IF(CONFIG!B7=0,0,INPUT!D5/CONFIG!B7)</f>
        <v/>
      </c>
      <c r="D6" s="42">
        <f>IF((CONFIG!B4*C6+(1-CONFIG!B4))=0,0,B6/(CONFIG!B4*C6+(1-CONFIG!B4)))</f>
        <v/>
      </c>
      <c r="E6" s="40">
        <f>IF(INPUT!C5*INPUT!E5=0,0,INPUT!B5/(INPUT!C5*INPUT!E5))</f>
        <v/>
      </c>
      <c r="F6" s="43">
        <f>ROUND(INPUT!C5*INPUT!E5,0)</f>
        <v/>
      </c>
      <c r="G6" s="44">
        <f>F6*CONFIG!B8</f>
        <v/>
      </c>
      <c r="H6" s="45">
        <f>IF(INPUT!B5=0,0,(G6-INPUT!B5)/INPUT!B5)</f>
        <v/>
      </c>
      <c r="I6" s="46">
        <f>RANK(D6,D$5:D$12,1)</f>
        <v/>
      </c>
      <c r="J6" s="47">
        <f>IF(AND(D6&lt;=CONFIG!B3,INPUT!D5&gt;=CONFIG!B5),"INCREASE",IF(D6&lt;=CONFIG!B3,"MAINTAIN",IF(INPUT!D5&lt;CONFIG!B5,"REDUCE - Low Quality","REDUCE - High CPL")))</f>
        <v/>
      </c>
    </row>
    <row r="7">
      <c r="A7" s="30">
        <f>INPUT!A6</f>
        <v/>
      </c>
      <c r="B7" s="31">
        <f>IF(INPUT!C6=0,0,INPUT!B6/INPUT!C6)</f>
        <v/>
      </c>
      <c r="C7" s="32">
        <f>IF(CONFIG!B7=0,0,INPUT!D6/CONFIG!B7)</f>
        <v/>
      </c>
      <c r="D7" s="33">
        <f>IF((CONFIG!B4*C7+(1-CONFIG!B4))=0,0,B7/(CONFIG!B4*C7+(1-CONFIG!B4)))</f>
        <v/>
      </c>
      <c r="E7" s="31">
        <f>IF(INPUT!C6*INPUT!E6=0,0,INPUT!B6/(INPUT!C6*INPUT!E6))</f>
        <v/>
      </c>
      <c r="F7" s="34">
        <f>ROUND(INPUT!C6*INPUT!E6,0)</f>
        <v/>
      </c>
      <c r="G7" s="35">
        <f>F7*CONFIG!B8</f>
        <v/>
      </c>
      <c r="H7" s="36">
        <f>IF(INPUT!B6=0,0,(G7-INPUT!B6)/INPUT!B6)</f>
        <v/>
      </c>
      <c r="I7" s="37">
        <f>RANK(D7,D$5:D$12,1)</f>
        <v/>
      </c>
      <c r="J7" s="38">
        <f>IF(AND(D7&lt;=CONFIG!B3,INPUT!D6&gt;=CONFIG!B5),"INCREASE",IF(D7&lt;=CONFIG!B3,"MAINTAIN",IF(INPUT!D6&lt;CONFIG!B5,"REDUCE - Low Quality","REDUCE - High CPL")))</f>
        <v/>
      </c>
    </row>
    <row r="8">
      <c r="A8" s="39">
        <f>INPUT!A7</f>
        <v/>
      </c>
      <c r="B8" s="40">
        <f>IF(INPUT!C7=0,0,INPUT!B7/INPUT!C7)</f>
        <v/>
      </c>
      <c r="C8" s="41">
        <f>IF(CONFIG!B7=0,0,INPUT!D7/CONFIG!B7)</f>
        <v/>
      </c>
      <c r="D8" s="42">
        <f>IF((CONFIG!B4*C8+(1-CONFIG!B4))=0,0,B8/(CONFIG!B4*C8+(1-CONFIG!B4)))</f>
        <v/>
      </c>
      <c r="E8" s="40">
        <f>IF(INPUT!C7*INPUT!E7=0,0,INPUT!B7/(INPUT!C7*INPUT!E7))</f>
        <v/>
      </c>
      <c r="F8" s="43">
        <f>ROUND(INPUT!C7*INPUT!E7,0)</f>
        <v/>
      </c>
      <c r="G8" s="44">
        <f>F8*CONFIG!B8</f>
        <v/>
      </c>
      <c r="H8" s="45">
        <f>IF(INPUT!B7=0,0,(G8-INPUT!B7)/INPUT!B7)</f>
        <v/>
      </c>
      <c r="I8" s="46">
        <f>RANK(D8,D$5:D$12,1)</f>
        <v/>
      </c>
      <c r="J8" s="47">
        <f>IF(AND(D8&lt;=CONFIG!B3,INPUT!D7&gt;=CONFIG!B5),"INCREASE",IF(D8&lt;=CONFIG!B3,"MAINTAIN",IF(INPUT!D7&lt;CONFIG!B5,"REDUCE - Low Quality","REDUCE - High CPL")))</f>
        <v/>
      </c>
    </row>
    <row r="9">
      <c r="A9" s="30">
        <f>INPUT!A8</f>
        <v/>
      </c>
      <c r="B9" s="31">
        <f>IF(INPUT!C8=0,0,INPUT!B8/INPUT!C8)</f>
        <v/>
      </c>
      <c r="C9" s="32">
        <f>IF(CONFIG!B7=0,0,INPUT!D8/CONFIG!B7)</f>
        <v/>
      </c>
      <c r="D9" s="33">
        <f>IF((CONFIG!B4*C9+(1-CONFIG!B4))=0,0,B9/(CONFIG!B4*C9+(1-CONFIG!B4)))</f>
        <v/>
      </c>
      <c r="E9" s="31">
        <f>IF(INPUT!C8*INPUT!E8=0,0,INPUT!B8/(INPUT!C8*INPUT!E8))</f>
        <v/>
      </c>
      <c r="F9" s="34">
        <f>ROUND(INPUT!C8*INPUT!E8,0)</f>
        <v/>
      </c>
      <c r="G9" s="35">
        <f>F9*CONFIG!B8</f>
        <v/>
      </c>
      <c r="H9" s="36">
        <f>IF(INPUT!B8=0,0,(G9-INPUT!B8)/INPUT!B8)</f>
        <v/>
      </c>
      <c r="I9" s="37">
        <f>RANK(D9,D$5:D$12,1)</f>
        <v/>
      </c>
      <c r="J9" s="38">
        <f>IF(AND(D9&lt;=CONFIG!B3,INPUT!D8&gt;=CONFIG!B5),"INCREASE",IF(D9&lt;=CONFIG!B3,"MAINTAIN",IF(INPUT!D8&lt;CONFIG!B5,"REDUCE - Low Quality","REDUCE - High CPL")))</f>
        <v/>
      </c>
    </row>
    <row r="10">
      <c r="A10" s="39">
        <f>INPUT!A9</f>
        <v/>
      </c>
      <c r="B10" s="40">
        <f>IF(INPUT!C9=0,0,INPUT!B9/INPUT!C9)</f>
        <v/>
      </c>
      <c r="C10" s="41">
        <f>IF(CONFIG!B7=0,0,INPUT!D9/CONFIG!B7)</f>
        <v/>
      </c>
      <c r="D10" s="42">
        <f>IF((CONFIG!B4*C10+(1-CONFIG!B4))=0,0,B10/(CONFIG!B4*C10+(1-CONFIG!B4)))</f>
        <v/>
      </c>
      <c r="E10" s="40">
        <f>IF(INPUT!C9*INPUT!E9=0,0,INPUT!B9/(INPUT!C9*INPUT!E9))</f>
        <v/>
      </c>
      <c r="F10" s="43">
        <f>ROUND(INPUT!C9*INPUT!E9,0)</f>
        <v/>
      </c>
      <c r="G10" s="44">
        <f>F10*CONFIG!B8</f>
        <v/>
      </c>
      <c r="H10" s="45">
        <f>IF(INPUT!B9=0,0,(G10-INPUT!B9)/INPUT!B9)</f>
        <v/>
      </c>
      <c r="I10" s="46">
        <f>RANK(D10,D$5:D$12,1)</f>
        <v/>
      </c>
      <c r="J10" s="47">
        <f>IF(AND(D10&lt;=CONFIG!B3,INPUT!D9&gt;=CONFIG!B5),"INCREASE",IF(D10&lt;=CONFIG!B3,"MAINTAIN",IF(INPUT!D9&lt;CONFIG!B5,"REDUCE - Low Quality","REDUCE - High CPL")))</f>
        <v/>
      </c>
    </row>
    <row r="11">
      <c r="A11" s="30">
        <f>INPUT!A10</f>
        <v/>
      </c>
      <c r="B11" s="31">
        <f>IF(INPUT!C10=0,0,INPUT!B10/INPUT!C10)</f>
        <v/>
      </c>
      <c r="C11" s="32">
        <f>IF(CONFIG!B7=0,0,INPUT!D10/CONFIG!B7)</f>
        <v/>
      </c>
      <c r="D11" s="33">
        <f>IF((CONFIG!B4*C11+(1-CONFIG!B4))=0,0,B11/(CONFIG!B4*C11+(1-CONFIG!B4)))</f>
        <v/>
      </c>
      <c r="E11" s="31">
        <f>IF(INPUT!C10*INPUT!E10=0,0,INPUT!B10/(INPUT!C10*INPUT!E10))</f>
        <v/>
      </c>
      <c r="F11" s="34">
        <f>ROUND(INPUT!C10*INPUT!E10,0)</f>
        <v/>
      </c>
      <c r="G11" s="35">
        <f>F11*CONFIG!B8</f>
        <v/>
      </c>
      <c r="H11" s="36">
        <f>IF(INPUT!B10=0,0,(G11-INPUT!B10)/INPUT!B10)</f>
        <v/>
      </c>
      <c r="I11" s="37">
        <f>RANK(D11,D$5:D$12,1)</f>
        <v/>
      </c>
      <c r="J11" s="38">
        <f>IF(AND(D11&lt;=CONFIG!B3,INPUT!D10&gt;=CONFIG!B5),"INCREASE",IF(D11&lt;=CONFIG!B3,"MAINTAIN",IF(INPUT!D10&lt;CONFIG!B5,"REDUCE - Low Quality","REDUCE - High CPL")))</f>
        <v/>
      </c>
    </row>
    <row r="12">
      <c r="A12" s="39">
        <f>INPUT!A11</f>
        <v/>
      </c>
      <c r="B12" s="40">
        <f>IF(INPUT!C11=0,0,INPUT!B11/INPUT!C11)</f>
        <v/>
      </c>
      <c r="C12" s="41">
        <f>IF(CONFIG!B7=0,0,INPUT!D11/CONFIG!B7)</f>
        <v/>
      </c>
      <c r="D12" s="42">
        <f>IF((CONFIG!B4*C12+(1-CONFIG!B4))=0,0,B12/(CONFIG!B4*C12+(1-CONFIG!B4)))</f>
        <v/>
      </c>
      <c r="E12" s="40">
        <f>IF(INPUT!C11*INPUT!E11=0,0,INPUT!B11/(INPUT!C11*INPUT!E11))</f>
        <v/>
      </c>
      <c r="F12" s="43">
        <f>ROUND(INPUT!C11*INPUT!E11,0)</f>
        <v/>
      </c>
      <c r="G12" s="44">
        <f>F12*CONFIG!B8</f>
        <v/>
      </c>
      <c r="H12" s="45">
        <f>IF(INPUT!B11=0,0,(G12-INPUT!B11)/INPUT!B11)</f>
        <v/>
      </c>
      <c r="I12" s="46">
        <f>RANK(D12,D$5:D$12,1)</f>
        <v/>
      </c>
      <c r="J12" s="47">
        <f>IF(AND(D12&lt;=CONFIG!B3,INPUT!D11&gt;=CONFIG!B5),"INCREASE",IF(D12&lt;=CONFIG!B3,"MAINTAIN",IF(INPUT!D11&lt;CONFIG!B5,"REDUCE - Low Quality","REDUCE - High CPL")))</f>
        <v/>
      </c>
    </row>
    <row r="14" ht="28" customHeight="1">
      <c r="A14" s="48" t="inlineStr">
        <is>
          <t xml:space="preserve">  AGGREGATE METRICS</t>
        </is>
      </c>
      <c r="B14" s="49" t="n"/>
      <c r="C14" s="49" t="n"/>
      <c r="D14" s="49" t="n"/>
      <c r="E14" s="49" t="n"/>
      <c r="F14" s="49" t="n"/>
      <c r="G14" s="49" t="n"/>
      <c r="H14" s="49" t="n"/>
      <c r="I14" s="49" t="n"/>
      <c r="J14" s="49" t="n"/>
    </row>
    <row r="15" ht="28" customHeight="1">
      <c r="A15" s="50" t="inlineStr">
        <is>
          <t>Total Spend</t>
        </is>
      </c>
      <c r="B15" s="51">
        <f>SUM(INPUT!B4:B11)</f>
        <v/>
      </c>
    </row>
    <row r="16" ht="28" customHeight="1">
      <c r="A16" s="50" t="inlineStr">
        <is>
          <t>Total Leads</t>
        </is>
      </c>
      <c r="B16" s="37">
        <f>SUM(INPUT!C4:C11)</f>
        <v/>
      </c>
    </row>
    <row r="17" ht="28" customHeight="1">
      <c r="A17" s="50" t="inlineStr">
        <is>
          <t>Blended CPL</t>
        </is>
      </c>
      <c r="B17" s="33">
        <f>IF(B16=0,0,B15/B16)</f>
        <v/>
      </c>
    </row>
    <row r="18" ht="28" customHeight="1">
      <c r="A18" s="50" t="inlineStr">
        <is>
          <t>Avg Quality Score</t>
        </is>
      </c>
      <c r="B18" s="52">
        <f>AVERAGE(INPUT!D4:D11)</f>
        <v/>
      </c>
    </row>
    <row r="19" ht="28" customHeight="1">
      <c r="A19" s="50" t="inlineStr">
        <is>
          <t>Quality-Weighted CPL</t>
        </is>
      </c>
      <c r="B19" s="33">
        <f>IFERROR(AVERAGE(D5:D12),0)</f>
        <v/>
      </c>
    </row>
    <row r="20" ht="28" customHeight="1">
      <c r="A20" s="50" t="inlineStr">
        <is>
          <t>Total Customers</t>
        </is>
      </c>
      <c r="B20" s="37">
        <f>SUM(F5:F12)</f>
        <v/>
      </c>
    </row>
    <row r="21" ht="28" customHeight="1">
      <c r="A21" s="50" t="inlineStr">
        <is>
          <t>Avg Cost/Customer</t>
        </is>
      </c>
      <c r="B21" s="33">
        <f>IF(B20=0,0,B15/B20)</f>
        <v/>
      </c>
    </row>
    <row r="22" ht="28" customHeight="1">
      <c r="A22" s="50" t="inlineStr">
        <is>
          <t>Best Channel (Adj CPL)</t>
        </is>
      </c>
      <c r="B22" s="38">
        <f>INDEX(A5:A12,MATCH(MIN(D5:D12),D5:D12,0))</f>
        <v/>
      </c>
    </row>
    <row r="23" ht="28" customHeight="1">
      <c r="A23" s="50" t="inlineStr">
        <is>
          <t>Worst Channel (Adj CPL)</t>
        </is>
      </c>
      <c r="B23" s="38">
        <f>INDEX(A5:A12,MATCH(MAX(D5:D12),D5:D12,0))</f>
        <v/>
      </c>
    </row>
    <row r="24" ht="28" customHeight="1">
      <c r="A24" s="50" t="inlineStr">
        <is>
          <t>Channels to Increase</t>
        </is>
      </c>
      <c r="B24" s="37">
        <f>COUNTIF(J5:J12,"INCREASE")</f>
        <v/>
      </c>
    </row>
    <row r="25" ht="28" customHeight="1">
      <c r="A25" s="50" t="inlineStr">
        <is>
          <t>Channels to Reduce</t>
        </is>
      </c>
      <c r="B25" s="37">
        <f>COUNTIFS(J5:J12,"REDUCE*")</f>
        <v/>
      </c>
    </row>
    <row r="26" ht="28" customHeight="1">
      <c r="A26" s="50" t="inlineStr">
        <is>
          <t>Reallocation Savings</t>
        </is>
      </c>
      <c r="B26" s="51">
        <f>SUMPRODUCT((LEFT(J5:J12,6)="REDUCE")*INPUT!B4:B11)*CONFIG!B6</f>
        <v/>
      </c>
    </row>
  </sheetData>
  <mergeCells count="3">
    <mergeCell ref="A1:J1"/>
    <mergeCell ref="A14:J14"/>
    <mergeCell ref="A3: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H2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  <col width="14" customWidth="1" min="5" max="5"/>
    <col width="16" customWidth="1" min="6" max="6"/>
    <col width="14" customWidth="1" min="7" max="7"/>
    <col width="16" customWidth="1" min="8" max="8"/>
  </cols>
  <sheetData>
    <row r="1" ht="44" customHeight="1">
      <c r="A1" s="53" t="inlineStr">
        <is>
          <t>COST PER LEAD ANALYZER — RESULTS</t>
        </is>
      </c>
      <c r="B1" s="2" t="n"/>
      <c r="C1" s="2" t="n"/>
      <c r="D1" s="2" t="n"/>
      <c r="E1" s="2" t="n"/>
      <c r="F1" s="2" t="n"/>
      <c r="G1" s="2" t="n"/>
      <c r="H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</row>
    <row r="4" ht="28" customHeight="1">
      <c r="A4" s="28" t="inlineStr">
        <is>
          <t xml:space="preserve">  LEAD GENERATION OVERVIEW</t>
        </is>
      </c>
      <c r="B4" s="29" t="n"/>
      <c r="C4" s="29" t="n"/>
      <c r="D4" s="29" t="n"/>
      <c r="E4" s="29" t="n"/>
      <c r="F4" s="29" t="n"/>
      <c r="G4" s="29" t="n"/>
      <c r="H4" s="29" t="n"/>
    </row>
    <row r="5" ht="32" customHeight="1">
      <c r="A5" s="54" t="inlineStr">
        <is>
          <t>Total Spend</t>
        </is>
      </c>
      <c r="B5" s="55">
        <f>LOGIC!B15</f>
        <v/>
      </c>
      <c r="D5" s="54" t="inlineStr">
        <is>
          <t>Total Leads</t>
        </is>
      </c>
      <c r="E5" s="56">
        <f>LOGIC!B16</f>
        <v/>
      </c>
    </row>
    <row r="6" ht="32" customHeight="1">
      <c r="A6" s="54" t="inlineStr">
        <is>
          <t>Blended CPL</t>
        </is>
      </c>
      <c r="B6" s="57">
        <f>LOGIC!B17</f>
        <v/>
      </c>
      <c r="D6" s="54" t="inlineStr">
        <is>
          <t>Quality-Adj CPL</t>
        </is>
      </c>
      <c r="E6" s="57">
        <f>LOGIC!B19</f>
        <v/>
      </c>
    </row>
    <row r="7" ht="32" customHeight="1">
      <c r="A7" s="54" t="inlineStr">
        <is>
          <t>Best Channel</t>
        </is>
      </c>
      <c r="B7" s="58">
        <f>LOGIC!B22</f>
        <v/>
      </c>
      <c r="D7" s="54" t="inlineStr">
        <is>
          <t>Worst Channel</t>
        </is>
      </c>
      <c r="E7" s="58">
        <f>LOGIC!B23</f>
        <v/>
      </c>
    </row>
    <row r="8" ht="32" customHeight="1">
      <c r="A8" s="54" t="inlineStr">
        <is>
          <t>Avg Cost/Customer</t>
        </is>
      </c>
      <c r="B8" s="57">
        <f>LOGIC!B21</f>
        <v/>
      </c>
      <c r="D8" s="54" t="inlineStr">
        <is>
          <t>Realloc Savings</t>
        </is>
      </c>
      <c r="E8" s="55">
        <f>LOGIC!B26</f>
        <v/>
      </c>
    </row>
    <row r="10" ht="28" customHeight="1">
      <c r="A10" s="48" t="inlineStr">
        <is>
          <t xml:space="preserve">  CHANNEL DETAIL</t>
        </is>
      </c>
      <c r="B10" s="49" t="n"/>
      <c r="C10" s="49" t="n"/>
      <c r="D10" s="49" t="n"/>
      <c r="E10" s="49" t="n"/>
      <c r="F10" s="49" t="n"/>
      <c r="G10" s="49" t="n"/>
      <c r="H10" s="49" t="n"/>
    </row>
    <row r="11" ht="32" customHeight="1">
      <c r="A11" s="17" t="inlineStr">
        <is>
          <t>Channel</t>
        </is>
      </c>
      <c r="B11" s="17" t="inlineStr">
        <is>
          <t>Raw CPL</t>
        </is>
      </c>
      <c r="C11" s="17" t="inlineStr">
        <is>
          <t>Quality</t>
        </is>
      </c>
      <c r="D11" s="17" t="inlineStr">
        <is>
          <t>Adj. CPL</t>
        </is>
      </c>
      <c r="E11" s="17" t="inlineStr">
        <is>
          <t>Customers</t>
        </is>
      </c>
      <c r="F11" s="17" t="inlineStr">
        <is>
          <t>Channel ROI</t>
        </is>
      </c>
      <c r="G11" s="17" t="inlineStr">
        <is>
          <t>Rank</t>
        </is>
      </c>
      <c r="H11" s="17" t="inlineStr">
        <is>
          <t>Action</t>
        </is>
      </c>
    </row>
    <row r="12">
      <c r="A12" s="59">
        <f>LOGIC!A5</f>
        <v/>
      </c>
      <c r="B12" s="60">
        <f>LOGIC!B5</f>
        <v/>
      </c>
      <c r="C12" s="61">
        <f>INPUT!D4</f>
        <v/>
      </c>
      <c r="D12" s="62">
        <f>LOGIC!D5</f>
        <v/>
      </c>
      <c r="E12" s="61">
        <f>LOGIC!F5</f>
        <v/>
      </c>
      <c r="F12" s="63">
        <f>LOGIC!H5</f>
        <v/>
      </c>
      <c r="G12" s="64">
        <f>LOGIC!I5</f>
        <v/>
      </c>
      <c r="H12" s="65">
        <f>LOGIC!J5</f>
        <v/>
      </c>
    </row>
    <row r="13">
      <c r="A13" s="66">
        <f>LOGIC!A6</f>
        <v/>
      </c>
      <c r="B13" s="67">
        <f>LOGIC!B6</f>
        <v/>
      </c>
      <c r="C13" s="68">
        <f>INPUT!D5</f>
        <v/>
      </c>
      <c r="D13" s="69">
        <f>LOGIC!D6</f>
        <v/>
      </c>
      <c r="E13" s="68">
        <f>LOGIC!F6</f>
        <v/>
      </c>
      <c r="F13" s="70">
        <f>LOGIC!H6</f>
        <v/>
      </c>
      <c r="G13" s="71">
        <f>LOGIC!I6</f>
        <v/>
      </c>
      <c r="H13" s="72">
        <f>LOGIC!J6</f>
        <v/>
      </c>
    </row>
    <row r="14">
      <c r="A14" s="59">
        <f>LOGIC!A7</f>
        <v/>
      </c>
      <c r="B14" s="60">
        <f>LOGIC!B7</f>
        <v/>
      </c>
      <c r="C14" s="61">
        <f>INPUT!D6</f>
        <v/>
      </c>
      <c r="D14" s="62">
        <f>LOGIC!D7</f>
        <v/>
      </c>
      <c r="E14" s="61">
        <f>LOGIC!F7</f>
        <v/>
      </c>
      <c r="F14" s="63">
        <f>LOGIC!H7</f>
        <v/>
      </c>
      <c r="G14" s="64">
        <f>LOGIC!I7</f>
        <v/>
      </c>
      <c r="H14" s="65">
        <f>LOGIC!J7</f>
        <v/>
      </c>
    </row>
    <row r="15">
      <c r="A15" s="66">
        <f>LOGIC!A8</f>
        <v/>
      </c>
      <c r="B15" s="67">
        <f>LOGIC!B8</f>
        <v/>
      </c>
      <c r="C15" s="68">
        <f>INPUT!D7</f>
        <v/>
      </c>
      <c r="D15" s="69">
        <f>LOGIC!D8</f>
        <v/>
      </c>
      <c r="E15" s="68">
        <f>LOGIC!F8</f>
        <v/>
      </c>
      <c r="F15" s="70">
        <f>LOGIC!H8</f>
        <v/>
      </c>
      <c r="G15" s="71">
        <f>LOGIC!I8</f>
        <v/>
      </c>
      <c r="H15" s="72">
        <f>LOGIC!J8</f>
        <v/>
      </c>
    </row>
    <row r="16">
      <c r="A16" s="59">
        <f>LOGIC!A9</f>
        <v/>
      </c>
      <c r="B16" s="60">
        <f>LOGIC!B9</f>
        <v/>
      </c>
      <c r="C16" s="61">
        <f>INPUT!D8</f>
        <v/>
      </c>
      <c r="D16" s="62">
        <f>LOGIC!D9</f>
        <v/>
      </c>
      <c r="E16" s="61">
        <f>LOGIC!F9</f>
        <v/>
      </c>
      <c r="F16" s="63">
        <f>LOGIC!H9</f>
        <v/>
      </c>
      <c r="G16" s="64">
        <f>LOGIC!I9</f>
        <v/>
      </c>
      <c r="H16" s="65">
        <f>LOGIC!J9</f>
        <v/>
      </c>
    </row>
    <row r="17">
      <c r="A17" s="66">
        <f>LOGIC!A10</f>
        <v/>
      </c>
      <c r="B17" s="67">
        <f>LOGIC!B10</f>
        <v/>
      </c>
      <c r="C17" s="68">
        <f>INPUT!D9</f>
        <v/>
      </c>
      <c r="D17" s="69">
        <f>LOGIC!D10</f>
        <v/>
      </c>
      <c r="E17" s="68">
        <f>LOGIC!F10</f>
        <v/>
      </c>
      <c r="F17" s="70">
        <f>LOGIC!H10</f>
        <v/>
      </c>
      <c r="G17" s="71">
        <f>LOGIC!I10</f>
        <v/>
      </c>
      <c r="H17" s="72">
        <f>LOGIC!J10</f>
        <v/>
      </c>
    </row>
    <row r="18">
      <c r="A18" s="59">
        <f>LOGIC!A11</f>
        <v/>
      </c>
      <c r="B18" s="60">
        <f>LOGIC!B11</f>
        <v/>
      </c>
      <c r="C18" s="61">
        <f>INPUT!D10</f>
        <v/>
      </c>
      <c r="D18" s="62">
        <f>LOGIC!D11</f>
        <v/>
      </c>
      <c r="E18" s="61">
        <f>LOGIC!F11</f>
        <v/>
      </c>
      <c r="F18" s="63">
        <f>LOGIC!H11</f>
        <v/>
      </c>
      <c r="G18" s="64">
        <f>LOGIC!I11</f>
        <v/>
      </c>
      <c r="H18" s="65">
        <f>LOGIC!J11</f>
        <v/>
      </c>
    </row>
    <row r="19">
      <c r="A19" s="66">
        <f>LOGIC!A12</f>
        <v/>
      </c>
      <c r="B19" s="67">
        <f>LOGIC!B12</f>
        <v/>
      </c>
      <c r="C19" s="68">
        <f>INPUT!D11</f>
        <v/>
      </c>
      <c r="D19" s="69">
        <f>LOGIC!D12</f>
        <v/>
      </c>
      <c r="E19" s="68">
        <f>LOGIC!F12</f>
        <v/>
      </c>
      <c r="F19" s="70">
        <f>LOGIC!H12</f>
        <v/>
      </c>
      <c r="G19" s="71">
        <f>LOGIC!I12</f>
        <v/>
      </c>
      <c r="H19" s="72">
        <f>LOGIC!J12</f>
        <v/>
      </c>
    </row>
    <row r="21" ht="24" customHeight="1">
      <c r="A21" s="73" t="inlineStr">
        <is>
          <t>RangeLead.com  |  Premium B2B Lead Data  |  Free Download — rangelead.com/free-tools</t>
        </is>
      </c>
    </row>
  </sheetData>
  <mergeCells count="5">
    <mergeCell ref="A4:H4"/>
    <mergeCell ref="A21:H21"/>
    <mergeCell ref="A2:H2"/>
    <mergeCell ref="A10:H10"/>
    <mergeCell ref="A1:H1"/>
  </mergeCells>
  <conditionalFormatting sqref="F12:F19">
    <cfRule type="cellIs" priority="1" operator="greaterThanOrEqual" dxfId="0">
      <formula>5.0</formula>
    </cfRule>
    <cfRule type="cellIs" priority="2" operator="between" dxfId="1">
      <formula>1.0</formula>
      <formula>4.999</formula>
    </cfRule>
    <cfRule type="cellIs" priority="3" operator="lessThan" dxfId="2">
      <formula>1.0</formula>
    </cfRule>
  </conditionalFormatting>
  <conditionalFormatting sqref="H12:H19">
    <cfRule type="cellIs" priority="4" operator="equal" dxfId="0">
      <formula>"INCREASE"</formula>
    </cfRule>
    <cfRule type="cellIs" priority="5" operator="equal" dxfId="3">
      <formula>"MAINTAIN"</formula>
    </cfRule>
    <cfRule type="cellIs" priority="6" operator="equal" dxfId="2">
      <formula>"REDUCE - Low Quality"</formula>
    </cfRule>
    <cfRule type="cellIs" priority="7" operator="equal" dxfId="1">
      <formula>"REDUCE - High CPL"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