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2" fontId="10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2" fontId="10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3" fontId="12" fillId="13" borderId="1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2" fontId="12" fillId="13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0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164" fontId="7" fillId="12" borderId="1" applyAlignment="1" pivotButton="0" quotePrefix="0" xfId="0">
      <alignment horizontal="center" vertical="center"/>
    </xf>
    <xf numFmtId="2" fontId="10" fillId="1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SALARY BENCHMARK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Compare current employee compensation against market benchmarks. Identify pay equity gaps, calculate comp ratios, and estimate the budget impact of salary adjustments.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Role / title</t>
        </is>
      </c>
    </row>
    <row r="9" ht="22" customHeight="1">
      <c r="A9" s="6" t="inlineStr">
        <is>
          <t xml:space="preserve">  • Department</t>
        </is>
      </c>
    </row>
    <row r="10" ht="22" customHeight="1">
      <c r="A10" s="6" t="inlineStr">
        <is>
          <t xml:space="preserve">  • Current salary</t>
        </is>
      </c>
    </row>
    <row r="11" ht="22" customHeight="1">
      <c r="A11" s="6" t="inlineStr">
        <is>
          <t xml:space="preserve">  • Market minimum salary</t>
        </is>
      </c>
    </row>
    <row r="12" ht="22" customHeight="1">
      <c r="A12" s="6" t="inlineStr">
        <is>
          <t xml:space="preserve">  • Market midpoint salary</t>
        </is>
      </c>
    </row>
    <row r="13" ht="22" customHeight="1">
      <c r="A13" s="6" t="inlineStr">
        <is>
          <t xml:space="preserve">  • Market maximum salary</t>
        </is>
      </c>
    </row>
    <row r="14" ht="22" customHeight="1">
      <c r="A14" s="6" t="inlineStr">
        <is>
          <t xml:space="preserve">  • Years of experience</t>
        </is>
      </c>
    </row>
    <row r="16">
      <c r="A16" s="5" t="inlineStr">
        <is>
          <t>OUTPUTS (OUTPUT sheet)</t>
        </is>
      </c>
    </row>
    <row r="17" ht="22" customHeight="1">
      <c r="A17" s="6" t="inlineStr">
        <is>
          <t xml:space="preserve">  • Comp ratio (current vs market mid)</t>
        </is>
      </c>
    </row>
    <row r="18" ht="22" customHeight="1">
      <c r="A18" s="6" t="inlineStr">
        <is>
          <t xml:space="preserve">  • Market position classification</t>
        </is>
      </c>
    </row>
    <row r="19" ht="22" customHeight="1">
      <c r="A19" s="6" t="inlineStr">
        <is>
          <t xml:space="preserve">  • Pay equity gap analysis</t>
        </is>
      </c>
    </row>
    <row r="20" ht="22" customHeight="1">
      <c r="A20" s="6" t="inlineStr">
        <is>
          <t xml:space="preserve">  • Adjustment cost to reach target</t>
        </is>
      </c>
    </row>
    <row r="21" ht="22" customHeight="1">
      <c r="A21" s="6" t="inlineStr">
        <is>
          <t xml:space="preserve">  • Total budget impact of adjustments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25:B25"/>
    <mergeCell ref="A18:B18"/>
    <mergeCell ref="A12:B12"/>
    <mergeCell ref="A26:B26"/>
    <mergeCell ref="A21:B21"/>
    <mergeCell ref="A2:B2"/>
    <mergeCell ref="A5:B5"/>
    <mergeCell ref="A14:B14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Benchmark Parameters</t>
        </is>
      </c>
      <c r="B1" s="8" t="n"/>
      <c r="C1" s="8" t="n"/>
    </row>
    <row r="3" ht="26" customHeight="1">
      <c r="A3" s="9" t="inlineStr">
        <is>
          <t>Target Comp Ratio</t>
        </is>
      </c>
      <c r="B3" s="10" t="n">
        <v>1</v>
      </c>
      <c r="C3" s="11" t="inlineStr">
        <is>
          <t>1.0 = at market midpoint</t>
        </is>
      </c>
    </row>
    <row r="4" ht="26" customHeight="1">
      <c r="A4" s="9" t="inlineStr">
        <is>
          <t>Min Acceptable Comp Ratio</t>
        </is>
      </c>
      <c r="B4" s="10" t="n">
        <v>0.85</v>
      </c>
      <c r="C4" s="11" t="inlineStr">
        <is>
          <t>Below this = underpaid flag</t>
        </is>
      </c>
    </row>
    <row r="5" ht="26" customHeight="1">
      <c r="A5" s="9" t="inlineStr">
        <is>
          <t>Max Acceptable Comp Ratio</t>
        </is>
      </c>
      <c r="B5" s="10" t="n">
        <v>1.15</v>
      </c>
      <c r="C5" s="11" t="inlineStr">
        <is>
          <t>Above this = overpaid flag</t>
        </is>
      </c>
    </row>
    <row r="6" ht="26" customHeight="1">
      <c r="A6" s="9" t="inlineStr">
        <is>
          <t>Annual Adjustment Budget %</t>
        </is>
      </c>
      <c r="B6" s="12" t="n">
        <v>0.04</v>
      </c>
      <c r="C6" s="11" t="inlineStr">
        <is>
          <t>Total payroll budget for adjustments</t>
        </is>
      </c>
    </row>
    <row r="7" ht="26" customHeight="1">
      <c r="A7" s="9" t="inlineStr">
        <is>
          <t>Benefits Multiplier</t>
        </is>
      </c>
      <c r="B7" s="10" t="n">
        <v>1.3</v>
      </c>
      <c r="C7" s="11" t="inlineStr">
        <is>
          <t>Total comp = salary * this</t>
        </is>
      </c>
    </row>
    <row r="8" ht="26" customHeight="1">
      <c r="A8" s="9" t="inlineStr">
        <is>
          <t>Merit Increase Cap %</t>
        </is>
      </c>
      <c r="B8" s="12" t="n">
        <v>0.08</v>
      </c>
      <c r="C8" s="11" t="inlineStr">
        <is>
          <t>Max single adjustment allowed</t>
        </is>
      </c>
    </row>
    <row r="9" ht="26" customHeight="1">
      <c r="A9" s="9" t="inlineStr">
        <is>
          <t>Priority: Underpaid First</t>
        </is>
      </c>
      <c r="B9" s="13" t="n">
        <v>1</v>
      </c>
      <c r="C9" s="11" t="inlineStr">
        <is>
          <t>1 = Yes, 0 = No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H23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6" customWidth="1" min="4" max="4"/>
    <col width="16" customWidth="1" min="5" max="5"/>
    <col width="16" customWidth="1" min="6" max="6"/>
    <col width="16" customWidth="1" min="7" max="7"/>
    <col width="12" customWidth="1" min="8" max="8"/>
  </cols>
  <sheetData>
    <row r="1" ht="28" customHeight="1">
      <c r="A1" s="14" t="inlineStr">
        <is>
          <t xml:space="preserve">  SALARY BENCHMARKS — Enter your data in yellow cells</t>
        </is>
      </c>
      <c r="B1" s="15" t="n"/>
      <c r="C1" s="15" t="n"/>
      <c r="D1" s="15" t="n"/>
      <c r="E1" s="15" t="n"/>
      <c r="F1" s="15" t="n"/>
      <c r="G1" s="15" t="n"/>
      <c r="H1" s="15" t="n"/>
    </row>
    <row r="3" ht="32" customHeight="1">
      <c r="A3" s="16" t="inlineStr">
        <is>
          <t>Employee / Role</t>
        </is>
      </c>
      <c r="B3" s="16" t="inlineStr">
        <is>
          <t>Department</t>
        </is>
      </c>
      <c r="C3" s="16" t="inlineStr">
        <is>
          <t>Headcount</t>
        </is>
      </c>
      <c r="D3" s="16" t="inlineStr">
        <is>
          <t>Current
Salary</t>
        </is>
      </c>
      <c r="E3" s="16" t="inlineStr">
        <is>
          <t>Market
Minimum</t>
        </is>
      </c>
      <c r="F3" s="16" t="inlineStr">
        <is>
          <t>Market
Midpoint</t>
        </is>
      </c>
      <c r="G3" s="16" t="inlineStr">
        <is>
          <t>Market
Maximum</t>
        </is>
      </c>
      <c r="H3" s="16" t="inlineStr">
        <is>
          <t>Years
Exp</t>
        </is>
      </c>
    </row>
    <row r="4">
      <c r="A4" s="17" t="inlineStr">
        <is>
          <t>Senior Developer</t>
        </is>
      </c>
      <c r="B4" s="17" t="inlineStr">
        <is>
          <t>Engineering</t>
        </is>
      </c>
      <c r="C4" s="18" t="n">
        <v>4</v>
      </c>
      <c r="D4" s="19" t="n">
        <v>145000</v>
      </c>
      <c r="E4" s="19" t="n">
        <v>130000</v>
      </c>
      <c r="F4" s="19" t="n">
        <v>155000</v>
      </c>
      <c r="G4" s="19" t="n">
        <v>180000</v>
      </c>
      <c r="H4" s="17" t="n">
        <v>7</v>
      </c>
    </row>
    <row r="5">
      <c r="A5" s="20" t="inlineStr">
        <is>
          <t>Junior Developer</t>
        </is>
      </c>
      <c r="B5" s="20" t="inlineStr">
        <is>
          <t>Engineering</t>
        </is>
      </c>
      <c r="C5" s="21" t="n">
        <v>3</v>
      </c>
      <c r="D5" s="22" t="n">
        <v>85000</v>
      </c>
      <c r="E5" s="22" t="n">
        <v>75000</v>
      </c>
      <c r="F5" s="22" t="n">
        <v>90000</v>
      </c>
      <c r="G5" s="22" t="n">
        <v>110000</v>
      </c>
      <c r="H5" s="20" t="n">
        <v>2</v>
      </c>
    </row>
    <row r="6">
      <c r="A6" s="17" t="inlineStr">
        <is>
          <t>Staff Developer</t>
        </is>
      </c>
      <c r="B6" s="17" t="inlineStr">
        <is>
          <t>Engineering</t>
        </is>
      </c>
      <c r="C6" s="18" t="n">
        <v>2</v>
      </c>
      <c r="D6" s="19" t="n">
        <v>175000</v>
      </c>
      <c r="E6" s="19" t="n">
        <v>165000</v>
      </c>
      <c r="F6" s="19" t="n">
        <v>190000</v>
      </c>
      <c r="G6" s="19" t="n">
        <v>220000</v>
      </c>
      <c r="H6" s="17" t="n">
        <v>12</v>
      </c>
    </row>
    <row r="7">
      <c r="A7" s="20" t="inlineStr">
        <is>
          <t>Product Manager</t>
        </is>
      </c>
      <c r="B7" s="20" t="inlineStr">
        <is>
          <t>Product</t>
        </is>
      </c>
      <c r="C7" s="21" t="n">
        <v>2</v>
      </c>
      <c r="D7" s="22" t="n">
        <v>135000</v>
      </c>
      <c r="E7" s="22" t="n">
        <v>125000</v>
      </c>
      <c r="F7" s="22" t="n">
        <v>145000</v>
      </c>
      <c r="G7" s="22" t="n">
        <v>170000</v>
      </c>
      <c r="H7" s="20" t="n">
        <v>5</v>
      </c>
    </row>
    <row r="8">
      <c r="A8" s="17" t="inlineStr">
        <is>
          <t>UX Designer</t>
        </is>
      </c>
      <c r="B8" s="17" t="inlineStr">
        <is>
          <t>Design</t>
        </is>
      </c>
      <c r="C8" s="18" t="n">
        <v>2</v>
      </c>
      <c r="D8" s="19" t="n">
        <v>110000</v>
      </c>
      <c r="E8" s="19" t="n">
        <v>100000</v>
      </c>
      <c r="F8" s="19" t="n">
        <v>120000</v>
      </c>
      <c r="G8" s="19" t="n">
        <v>140000</v>
      </c>
      <c r="H8" s="17" t="n">
        <v>4</v>
      </c>
    </row>
    <row r="9">
      <c r="A9" s="20" t="inlineStr">
        <is>
          <t>Data Analyst</t>
        </is>
      </c>
      <c r="B9" s="20" t="inlineStr">
        <is>
          <t>Analytics</t>
        </is>
      </c>
      <c r="C9" s="21" t="n">
        <v>3</v>
      </c>
      <c r="D9" s="22" t="n">
        <v>95000</v>
      </c>
      <c r="E9" s="22" t="n">
        <v>85000</v>
      </c>
      <c r="F9" s="22" t="n">
        <v>100000</v>
      </c>
      <c r="G9" s="22" t="n">
        <v>120000</v>
      </c>
      <c r="H9" s="20" t="n">
        <v>3</v>
      </c>
    </row>
    <row r="10">
      <c r="A10" s="17" t="inlineStr">
        <is>
          <t>Sales Rep</t>
        </is>
      </c>
      <c r="B10" s="17" t="inlineStr">
        <is>
          <t>Sales</t>
        </is>
      </c>
      <c r="C10" s="18" t="n">
        <v>5</v>
      </c>
      <c r="D10" s="19" t="n">
        <v>75000</v>
      </c>
      <c r="E10" s="19" t="n">
        <v>70000</v>
      </c>
      <c r="F10" s="19" t="n">
        <v>82000</v>
      </c>
      <c r="G10" s="19" t="n">
        <v>95000</v>
      </c>
      <c r="H10" s="17" t="n">
        <v>2</v>
      </c>
    </row>
    <row r="11">
      <c r="A11" s="20" t="inlineStr">
        <is>
          <t>Marketing Mgr</t>
        </is>
      </c>
      <c r="B11" s="20" t="inlineStr">
        <is>
          <t>Marketing</t>
        </is>
      </c>
      <c r="C11" s="21" t="n">
        <v>1</v>
      </c>
      <c r="D11" s="22" t="n">
        <v>120000</v>
      </c>
      <c r="E11" s="22" t="n">
        <v>110000</v>
      </c>
      <c r="F11" s="22" t="n">
        <v>130000</v>
      </c>
      <c r="G11" s="22" t="n">
        <v>155000</v>
      </c>
      <c r="H11" s="20" t="n">
        <v>6</v>
      </c>
    </row>
    <row r="12">
      <c r="A12" s="17" t="inlineStr">
        <is>
          <t>DevOps Engineer</t>
        </is>
      </c>
      <c r="B12" s="17" t="inlineStr">
        <is>
          <t>Engineering</t>
        </is>
      </c>
      <c r="C12" s="18" t="n">
        <v>2</v>
      </c>
      <c r="D12" s="19" t="n">
        <v>130000</v>
      </c>
      <c r="E12" s="19" t="n">
        <v>120000</v>
      </c>
      <c r="F12" s="19" t="n">
        <v>140000</v>
      </c>
      <c r="G12" s="19" t="n">
        <v>165000</v>
      </c>
      <c r="H12" s="17" t="n">
        <v>5</v>
      </c>
    </row>
    <row r="13">
      <c r="A13" s="20" t="inlineStr">
        <is>
          <t>QA Engineer</t>
        </is>
      </c>
      <c r="B13" s="20" t="inlineStr">
        <is>
          <t>Engineering</t>
        </is>
      </c>
      <c r="C13" s="21" t="n">
        <v>3</v>
      </c>
      <c r="D13" s="22" t="n">
        <v>100000</v>
      </c>
      <c r="E13" s="22" t="n">
        <v>90000</v>
      </c>
      <c r="F13" s="22" t="n">
        <v>108000</v>
      </c>
      <c r="G13" s="22" t="n">
        <v>125000</v>
      </c>
      <c r="H13" s="20" t="n">
        <v>4</v>
      </c>
    </row>
    <row r="14">
      <c r="A14" s="17" t="inlineStr">
        <is>
          <t>HR Specialist</t>
        </is>
      </c>
      <c r="B14" s="17" t="inlineStr">
        <is>
          <t>HR</t>
        </is>
      </c>
      <c r="C14" s="18" t="n">
        <v>2</v>
      </c>
      <c r="D14" s="19" t="n">
        <v>72000</v>
      </c>
      <c r="E14" s="19" t="n">
        <v>65000</v>
      </c>
      <c r="F14" s="19" t="n">
        <v>78000</v>
      </c>
      <c r="G14" s="19" t="n">
        <v>92000</v>
      </c>
      <c r="H14" s="17" t="n">
        <v>3</v>
      </c>
    </row>
    <row r="15">
      <c r="A15" s="20" t="inlineStr">
        <is>
          <t>CFO</t>
        </is>
      </c>
      <c r="B15" s="20" t="inlineStr">
        <is>
          <t>Finance</t>
        </is>
      </c>
      <c r="C15" s="21" t="n">
        <v>1</v>
      </c>
      <c r="D15" s="22" t="n">
        <v>200000</v>
      </c>
      <c r="E15" s="22" t="n">
        <v>185000</v>
      </c>
      <c r="F15" s="22" t="n">
        <v>220000</v>
      </c>
      <c r="G15" s="22" t="n">
        <v>260000</v>
      </c>
      <c r="H15" s="20" t="n">
        <v>15</v>
      </c>
    </row>
    <row r="16">
      <c r="A16" s="17" t="n"/>
      <c r="B16" s="17" t="n"/>
      <c r="C16" s="17" t="n"/>
      <c r="D16" s="17" t="n"/>
      <c r="E16" s="17" t="n"/>
      <c r="F16" s="17" t="n"/>
      <c r="G16" s="17" t="n"/>
      <c r="H16" s="17" t="n"/>
    </row>
    <row r="17">
      <c r="A17" s="20" t="n"/>
      <c r="B17" s="20" t="n"/>
      <c r="C17" s="20" t="n"/>
      <c r="D17" s="20" t="n"/>
      <c r="E17" s="20" t="n"/>
      <c r="F17" s="20" t="n"/>
      <c r="G17" s="20" t="n"/>
      <c r="H17" s="20" t="n"/>
    </row>
    <row r="18">
      <c r="A18" s="17" t="n"/>
      <c r="B18" s="17" t="n"/>
      <c r="C18" s="17" t="n"/>
      <c r="D18" s="17" t="n"/>
      <c r="E18" s="17" t="n"/>
      <c r="F18" s="17" t="n"/>
      <c r="G18" s="17" t="n"/>
      <c r="H18" s="17" t="n"/>
    </row>
    <row r="19">
      <c r="A19" s="20" t="n"/>
      <c r="B19" s="20" t="n"/>
      <c r="C19" s="20" t="n"/>
      <c r="D19" s="20" t="n"/>
      <c r="E19" s="20" t="n"/>
      <c r="F19" s="20" t="n"/>
      <c r="G19" s="20" t="n"/>
      <c r="H19" s="20" t="n"/>
    </row>
    <row r="20">
      <c r="A20" s="17" t="n"/>
      <c r="B20" s="17" t="n"/>
      <c r="C20" s="17" t="n"/>
      <c r="D20" s="17" t="n"/>
      <c r="E20" s="17" t="n"/>
      <c r="F20" s="17" t="n"/>
      <c r="G20" s="17" t="n"/>
      <c r="H20" s="17" t="n"/>
    </row>
    <row r="21">
      <c r="A21" s="20" t="n"/>
      <c r="B21" s="20" t="n"/>
      <c r="C21" s="20" t="n"/>
      <c r="D21" s="20" t="n"/>
      <c r="E21" s="20" t="n"/>
      <c r="F21" s="20" t="n"/>
      <c r="G21" s="20" t="n"/>
      <c r="H21" s="20" t="n"/>
    </row>
    <row r="22">
      <c r="A22" s="17" t="n"/>
      <c r="B22" s="17" t="n"/>
      <c r="C22" s="17" t="n"/>
      <c r="D22" s="17" t="n"/>
      <c r="E22" s="17" t="n"/>
      <c r="F22" s="17" t="n"/>
      <c r="G22" s="17" t="n"/>
      <c r="H22" s="17" t="n"/>
    </row>
    <row r="23">
      <c r="A23" s="20" t="n"/>
      <c r="B23" s="20" t="n"/>
      <c r="C23" s="20" t="n"/>
      <c r="D23" s="20" t="n"/>
      <c r="E23" s="20" t="n"/>
      <c r="F23" s="20" t="n"/>
      <c r="G23" s="20" t="n"/>
      <c r="H23" s="20" t="n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K42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14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4" customWidth="1" min="10" max="10"/>
    <col width="16" customWidth="1" min="11" max="11"/>
  </cols>
  <sheetData>
    <row r="1" ht="28" customHeight="1">
      <c r="A1" s="23" t="inlineStr">
        <is>
          <t xml:space="preserve">  CALCULATIONS — All formulas, do NOT edit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  <c r="J1" s="24" t="n"/>
      <c r="K1" s="24" t="n"/>
    </row>
    <row r="3" ht="28" customHeight="1">
      <c r="A3" s="25" t="inlineStr">
        <is>
          <t xml:space="preserve">  COMP RATIO &amp; GAP ANALYSIS</t>
        </is>
      </c>
      <c r="B3" s="26" t="n"/>
      <c r="C3" s="26" t="n"/>
      <c r="D3" s="26" t="n"/>
      <c r="E3" s="26" t="n"/>
      <c r="F3" s="26" t="n"/>
      <c r="G3" s="26" t="n"/>
      <c r="H3" s="26" t="n"/>
      <c r="I3" s="26" t="n"/>
      <c r="J3" s="26" t="n"/>
      <c r="K3" s="26" t="n"/>
    </row>
    <row r="4" ht="32" customHeight="1">
      <c r="A4" s="16" t="inlineStr">
        <is>
          <t>Role</t>
        </is>
      </c>
      <c r="B4" s="16" t="inlineStr">
        <is>
          <t>Current</t>
        </is>
      </c>
      <c r="C4" s="16" t="inlineStr">
        <is>
          <t>Headcount</t>
        </is>
      </c>
      <c r="D4" s="16" t="inlineStr">
        <is>
          <t>Comp Ratio</t>
        </is>
      </c>
      <c r="E4" s="16" t="inlineStr">
        <is>
          <t>Market Position</t>
        </is>
      </c>
      <c r="F4" s="16" t="inlineStr">
        <is>
          <t>Gap to Mid</t>
        </is>
      </c>
      <c r="G4" s="16" t="inlineStr">
        <is>
          <t>Gap to Mid ($)</t>
        </is>
      </c>
      <c r="H4" s="16" t="inlineStr">
        <is>
          <t>Adjustment
Needed</t>
        </is>
      </c>
      <c r="I4" s="16" t="inlineStr">
        <is>
          <t>Total Adj
(x Headcount)</t>
        </is>
      </c>
      <c r="J4" s="16" t="inlineStr">
        <is>
          <t>Adj %</t>
        </is>
      </c>
      <c r="K4" s="16" t="inlineStr">
        <is>
          <t>Status</t>
        </is>
      </c>
    </row>
    <row r="5">
      <c r="A5" s="27">
        <f>INPUT!A4</f>
        <v/>
      </c>
      <c r="B5" s="28">
        <f>INPUT!D4</f>
        <v/>
      </c>
      <c r="C5" s="29">
        <f>INPUT!C4</f>
        <v/>
      </c>
      <c r="D5" s="30">
        <f>IFERROR(INPUT!D4/INPUT!F4,0)</f>
        <v/>
      </c>
      <c r="E5" s="27">
        <f>IF(D5=0,"",IF(D5&lt;CONFIG!B4,"BELOW MARKET",IF(D5&gt;CONFIG!B5,"ABOVE MARKET","AT MARKET")))</f>
        <v/>
      </c>
      <c r="F5" s="31">
        <f>IF(D5=0,"",D5-CONFIG!B3)</f>
        <v/>
      </c>
      <c r="G5" s="28">
        <f>IF(D5=0,"",INPUT!D4-INPUT!F4*CONFIG!B3)</f>
        <v/>
      </c>
      <c r="H5" s="32">
        <f>IF(D5=0,"",IF(D5&lt;CONFIG!B3,INPUT!F4*CONFIG!B3-INPUT!D4,0))</f>
        <v/>
      </c>
      <c r="I5" s="32">
        <f>IF(H5="","",H5*C5)</f>
        <v/>
      </c>
      <c r="J5" s="31">
        <f>IFERROR(H5/B5,0)</f>
        <v/>
      </c>
      <c r="K5" s="27">
        <f>IF(D5=0,"",IF(J5&gt;CONFIG!B8,"EXCEEDS CAP",IF(H5&gt;0,"ADJUST","OK")))</f>
        <v/>
      </c>
    </row>
    <row r="6">
      <c r="A6" s="33">
        <f>INPUT!A5</f>
        <v/>
      </c>
      <c r="B6" s="34">
        <f>INPUT!D5</f>
        <v/>
      </c>
      <c r="C6" s="35">
        <f>INPUT!C5</f>
        <v/>
      </c>
      <c r="D6" s="36">
        <f>IFERROR(INPUT!D5/INPUT!F5,0)</f>
        <v/>
      </c>
      <c r="E6" s="33">
        <f>IF(D6=0,"",IF(D6&lt;CONFIG!B4,"BELOW MARKET",IF(D6&gt;CONFIG!B5,"ABOVE MARKET","AT MARKET")))</f>
        <v/>
      </c>
      <c r="F6" s="37">
        <f>IF(D6=0,"",D6-CONFIG!B3)</f>
        <v/>
      </c>
      <c r="G6" s="34">
        <f>IF(D6=0,"",INPUT!D5-INPUT!F5*CONFIG!B3)</f>
        <v/>
      </c>
      <c r="H6" s="38">
        <f>IF(D6=0,"",IF(D6&lt;CONFIG!B3,INPUT!F5*CONFIG!B3-INPUT!D5,0))</f>
        <v/>
      </c>
      <c r="I6" s="38">
        <f>IF(H6="","",H6*C6)</f>
        <v/>
      </c>
      <c r="J6" s="37">
        <f>IFERROR(H6/B6,0)</f>
        <v/>
      </c>
      <c r="K6" s="33">
        <f>IF(D6=0,"",IF(J6&gt;CONFIG!B8,"EXCEEDS CAP",IF(H6&gt;0,"ADJUST","OK")))</f>
        <v/>
      </c>
    </row>
    <row r="7">
      <c r="A7" s="27">
        <f>INPUT!A6</f>
        <v/>
      </c>
      <c r="B7" s="28">
        <f>INPUT!D6</f>
        <v/>
      </c>
      <c r="C7" s="29">
        <f>INPUT!C6</f>
        <v/>
      </c>
      <c r="D7" s="30">
        <f>IFERROR(INPUT!D6/INPUT!F6,0)</f>
        <v/>
      </c>
      <c r="E7" s="27">
        <f>IF(D7=0,"",IF(D7&lt;CONFIG!B4,"BELOW MARKET",IF(D7&gt;CONFIG!B5,"ABOVE MARKET","AT MARKET")))</f>
        <v/>
      </c>
      <c r="F7" s="31">
        <f>IF(D7=0,"",D7-CONFIG!B3)</f>
        <v/>
      </c>
      <c r="G7" s="28">
        <f>IF(D7=0,"",INPUT!D6-INPUT!F6*CONFIG!B3)</f>
        <v/>
      </c>
      <c r="H7" s="32">
        <f>IF(D7=0,"",IF(D7&lt;CONFIG!B3,INPUT!F6*CONFIG!B3-INPUT!D6,0))</f>
        <v/>
      </c>
      <c r="I7" s="32">
        <f>IF(H7="","",H7*C7)</f>
        <v/>
      </c>
      <c r="J7" s="31">
        <f>IFERROR(H7/B7,0)</f>
        <v/>
      </c>
      <c r="K7" s="27">
        <f>IF(D7=0,"",IF(J7&gt;CONFIG!B8,"EXCEEDS CAP",IF(H7&gt;0,"ADJUST","OK")))</f>
        <v/>
      </c>
    </row>
    <row r="8">
      <c r="A8" s="33">
        <f>INPUT!A7</f>
        <v/>
      </c>
      <c r="B8" s="34">
        <f>INPUT!D7</f>
        <v/>
      </c>
      <c r="C8" s="35">
        <f>INPUT!C7</f>
        <v/>
      </c>
      <c r="D8" s="36">
        <f>IFERROR(INPUT!D7/INPUT!F7,0)</f>
        <v/>
      </c>
      <c r="E8" s="33">
        <f>IF(D8=0,"",IF(D8&lt;CONFIG!B4,"BELOW MARKET",IF(D8&gt;CONFIG!B5,"ABOVE MARKET","AT MARKET")))</f>
        <v/>
      </c>
      <c r="F8" s="37">
        <f>IF(D8=0,"",D8-CONFIG!B3)</f>
        <v/>
      </c>
      <c r="G8" s="34">
        <f>IF(D8=0,"",INPUT!D7-INPUT!F7*CONFIG!B3)</f>
        <v/>
      </c>
      <c r="H8" s="38">
        <f>IF(D8=0,"",IF(D8&lt;CONFIG!B3,INPUT!F7*CONFIG!B3-INPUT!D7,0))</f>
        <v/>
      </c>
      <c r="I8" s="38">
        <f>IF(H8="","",H8*C8)</f>
        <v/>
      </c>
      <c r="J8" s="37">
        <f>IFERROR(H8/B8,0)</f>
        <v/>
      </c>
      <c r="K8" s="33">
        <f>IF(D8=0,"",IF(J8&gt;CONFIG!B8,"EXCEEDS CAP",IF(H8&gt;0,"ADJUST","OK")))</f>
        <v/>
      </c>
    </row>
    <row r="9">
      <c r="A9" s="27">
        <f>INPUT!A8</f>
        <v/>
      </c>
      <c r="B9" s="28">
        <f>INPUT!D8</f>
        <v/>
      </c>
      <c r="C9" s="29">
        <f>INPUT!C8</f>
        <v/>
      </c>
      <c r="D9" s="30">
        <f>IFERROR(INPUT!D8/INPUT!F8,0)</f>
        <v/>
      </c>
      <c r="E9" s="27">
        <f>IF(D9=0,"",IF(D9&lt;CONFIG!B4,"BELOW MARKET",IF(D9&gt;CONFIG!B5,"ABOVE MARKET","AT MARKET")))</f>
        <v/>
      </c>
      <c r="F9" s="31">
        <f>IF(D9=0,"",D9-CONFIG!B3)</f>
        <v/>
      </c>
      <c r="G9" s="28">
        <f>IF(D9=0,"",INPUT!D8-INPUT!F8*CONFIG!B3)</f>
        <v/>
      </c>
      <c r="H9" s="32">
        <f>IF(D9=0,"",IF(D9&lt;CONFIG!B3,INPUT!F8*CONFIG!B3-INPUT!D8,0))</f>
        <v/>
      </c>
      <c r="I9" s="32">
        <f>IF(H9="","",H9*C9)</f>
        <v/>
      </c>
      <c r="J9" s="31">
        <f>IFERROR(H9/B9,0)</f>
        <v/>
      </c>
      <c r="K9" s="27">
        <f>IF(D9=0,"",IF(J9&gt;CONFIG!B8,"EXCEEDS CAP",IF(H9&gt;0,"ADJUST","OK")))</f>
        <v/>
      </c>
    </row>
    <row r="10">
      <c r="A10" s="33">
        <f>INPUT!A9</f>
        <v/>
      </c>
      <c r="B10" s="34">
        <f>INPUT!D9</f>
        <v/>
      </c>
      <c r="C10" s="35">
        <f>INPUT!C9</f>
        <v/>
      </c>
      <c r="D10" s="36">
        <f>IFERROR(INPUT!D9/INPUT!F9,0)</f>
        <v/>
      </c>
      <c r="E10" s="33">
        <f>IF(D10=0,"",IF(D10&lt;CONFIG!B4,"BELOW MARKET",IF(D10&gt;CONFIG!B5,"ABOVE MARKET","AT MARKET")))</f>
        <v/>
      </c>
      <c r="F10" s="37">
        <f>IF(D10=0,"",D10-CONFIG!B3)</f>
        <v/>
      </c>
      <c r="G10" s="34">
        <f>IF(D10=0,"",INPUT!D9-INPUT!F9*CONFIG!B3)</f>
        <v/>
      </c>
      <c r="H10" s="38">
        <f>IF(D10=0,"",IF(D10&lt;CONFIG!B3,INPUT!F9*CONFIG!B3-INPUT!D9,0))</f>
        <v/>
      </c>
      <c r="I10" s="38">
        <f>IF(H10="","",H10*C10)</f>
        <v/>
      </c>
      <c r="J10" s="37">
        <f>IFERROR(H10/B10,0)</f>
        <v/>
      </c>
      <c r="K10" s="33">
        <f>IF(D10=0,"",IF(J10&gt;CONFIG!B8,"EXCEEDS CAP",IF(H10&gt;0,"ADJUST","OK")))</f>
        <v/>
      </c>
    </row>
    <row r="11">
      <c r="A11" s="27">
        <f>INPUT!A10</f>
        <v/>
      </c>
      <c r="B11" s="28">
        <f>INPUT!D10</f>
        <v/>
      </c>
      <c r="C11" s="29">
        <f>INPUT!C10</f>
        <v/>
      </c>
      <c r="D11" s="30">
        <f>IFERROR(INPUT!D10/INPUT!F10,0)</f>
        <v/>
      </c>
      <c r="E11" s="27">
        <f>IF(D11=0,"",IF(D11&lt;CONFIG!B4,"BELOW MARKET",IF(D11&gt;CONFIG!B5,"ABOVE MARKET","AT MARKET")))</f>
        <v/>
      </c>
      <c r="F11" s="31">
        <f>IF(D11=0,"",D11-CONFIG!B3)</f>
        <v/>
      </c>
      <c r="G11" s="28">
        <f>IF(D11=0,"",INPUT!D10-INPUT!F10*CONFIG!B3)</f>
        <v/>
      </c>
      <c r="H11" s="32">
        <f>IF(D11=0,"",IF(D11&lt;CONFIG!B3,INPUT!F10*CONFIG!B3-INPUT!D10,0))</f>
        <v/>
      </c>
      <c r="I11" s="32">
        <f>IF(H11="","",H11*C11)</f>
        <v/>
      </c>
      <c r="J11" s="31">
        <f>IFERROR(H11/B11,0)</f>
        <v/>
      </c>
      <c r="K11" s="27">
        <f>IF(D11=0,"",IF(J11&gt;CONFIG!B8,"EXCEEDS CAP",IF(H11&gt;0,"ADJUST","OK")))</f>
        <v/>
      </c>
    </row>
    <row r="12">
      <c r="A12" s="33">
        <f>INPUT!A11</f>
        <v/>
      </c>
      <c r="B12" s="34">
        <f>INPUT!D11</f>
        <v/>
      </c>
      <c r="C12" s="35">
        <f>INPUT!C11</f>
        <v/>
      </c>
      <c r="D12" s="36">
        <f>IFERROR(INPUT!D11/INPUT!F11,0)</f>
        <v/>
      </c>
      <c r="E12" s="33">
        <f>IF(D12=0,"",IF(D12&lt;CONFIG!B4,"BELOW MARKET",IF(D12&gt;CONFIG!B5,"ABOVE MARKET","AT MARKET")))</f>
        <v/>
      </c>
      <c r="F12" s="37">
        <f>IF(D12=0,"",D12-CONFIG!B3)</f>
        <v/>
      </c>
      <c r="G12" s="34">
        <f>IF(D12=0,"",INPUT!D11-INPUT!F11*CONFIG!B3)</f>
        <v/>
      </c>
      <c r="H12" s="38">
        <f>IF(D12=0,"",IF(D12&lt;CONFIG!B3,INPUT!F11*CONFIG!B3-INPUT!D11,0))</f>
        <v/>
      </c>
      <c r="I12" s="38">
        <f>IF(H12="","",H12*C12)</f>
        <v/>
      </c>
      <c r="J12" s="37">
        <f>IFERROR(H12/B12,0)</f>
        <v/>
      </c>
      <c r="K12" s="33">
        <f>IF(D12=0,"",IF(J12&gt;CONFIG!B8,"EXCEEDS CAP",IF(H12&gt;0,"ADJUST","OK")))</f>
        <v/>
      </c>
    </row>
    <row r="13">
      <c r="A13" s="27">
        <f>INPUT!A12</f>
        <v/>
      </c>
      <c r="B13" s="28">
        <f>INPUT!D12</f>
        <v/>
      </c>
      <c r="C13" s="29">
        <f>INPUT!C12</f>
        <v/>
      </c>
      <c r="D13" s="30">
        <f>IFERROR(INPUT!D12/INPUT!F12,0)</f>
        <v/>
      </c>
      <c r="E13" s="27">
        <f>IF(D13=0,"",IF(D13&lt;CONFIG!B4,"BELOW MARKET",IF(D13&gt;CONFIG!B5,"ABOVE MARKET","AT MARKET")))</f>
        <v/>
      </c>
      <c r="F13" s="31">
        <f>IF(D13=0,"",D13-CONFIG!B3)</f>
        <v/>
      </c>
      <c r="G13" s="28">
        <f>IF(D13=0,"",INPUT!D12-INPUT!F12*CONFIG!B3)</f>
        <v/>
      </c>
      <c r="H13" s="32">
        <f>IF(D13=0,"",IF(D13&lt;CONFIG!B3,INPUT!F12*CONFIG!B3-INPUT!D12,0))</f>
        <v/>
      </c>
      <c r="I13" s="32">
        <f>IF(H13="","",H13*C13)</f>
        <v/>
      </c>
      <c r="J13" s="31">
        <f>IFERROR(H13/B13,0)</f>
        <v/>
      </c>
      <c r="K13" s="27">
        <f>IF(D13=0,"",IF(J13&gt;CONFIG!B8,"EXCEEDS CAP",IF(H13&gt;0,"ADJUST","OK")))</f>
        <v/>
      </c>
    </row>
    <row r="14">
      <c r="A14" s="33">
        <f>INPUT!A13</f>
        <v/>
      </c>
      <c r="B14" s="34">
        <f>INPUT!D13</f>
        <v/>
      </c>
      <c r="C14" s="35">
        <f>INPUT!C13</f>
        <v/>
      </c>
      <c r="D14" s="36">
        <f>IFERROR(INPUT!D13/INPUT!F13,0)</f>
        <v/>
      </c>
      <c r="E14" s="33">
        <f>IF(D14=0,"",IF(D14&lt;CONFIG!B4,"BELOW MARKET",IF(D14&gt;CONFIG!B5,"ABOVE MARKET","AT MARKET")))</f>
        <v/>
      </c>
      <c r="F14" s="37">
        <f>IF(D14=0,"",D14-CONFIG!B3)</f>
        <v/>
      </c>
      <c r="G14" s="34">
        <f>IF(D14=0,"",INPUT!D13-INPUT!F13*CONFIG!B3)</f>
        <v/>
      </c>
      <c r="H14" s="38">
        <f>IF(D14=0,"",IF(D14&lt;CONFIG!B3,INPUT!F13*CONFIG!B3-INPUT!D13,0))</f>
        <v/>
      </c>
      <c r="I14" s="38">
        <f>IF(H14="","",H14*C14)</f>
        <v/>
      </c>
      <c r="J14" s="37">
        <f>IFERROR(H14/B14,0)</f>
        <v/>
      </c>
      <c r="K14" s="33">
        <f>IF(D14=0,"",IF(J14&gt;CONFIG!B8,"EXCEEDS CAP",IF(H14&gt;0,"ADJUST","OK")))</f>
        <v/>
      </c>
    </row>
    <row r="15">
      <c r="A15" s="27">
        <f>INPUT!A14</f>
        <v/>
      </c>
      <c r="B15" s="28">
        <f>INPUT!D14</f>
        <v/>
      </c>
      <c r="C15" s="29">
        <f>INPUT!C14</f>
        <v/>
      </c>
      <c r="D15" s="30">
        <f>IFERROR(INPUT!D14/INPUT!F14,0)</f>
        <v/>
      </c>
      <c r="E15" s="27">
        <f>IF(D15=0,"",IF(D15&lt;CONFIG!B4,"BELOW MARKET",IF(D15&gt;CONFIG!B5,"ABOVE MARKET","AT MARKET")))</f>
        <v/>
      </c>
      <c r="F15" s="31">
        <f>IF(D15=0,"",D15-CONFIG!B3)</f>
        <v/>
      </c>
      <c r="G15" s="28">
        <f>IF(D15=0,"",INPUT!D14-INPUT!F14*CONFIG!B3)</f>
        <v/>
      </c>
      <c r="H15" s="32">
        <f>IF(D15=0,"",IF(D15&lt;CONFIG!B3,INPUT!F14*CONFIG!B3-INPUT!D14,0))</f>
        <v/>
      </c>
      <c r="I15" s="32">
        <f>IF(H15="","",H15*C15)</f>
        <v/>
      </c>
      <c r="J15" s="31">
        <f>IFERROR(H15/B15,0)</f>
        <v/>
      </c>
      <c r="K15" s="27">
        <f>IF(D15=0,"",IF(J15&gt;CONFIG!B8,"EXCEEDS CAP",IF(H15&gt;0,"ADJUST","OK")))</f>
        <v/>
      </c>
    </row>
    <row r="16">
      <c r="A16" s="33">
        <f>INPUT!A15</f>
        <v/>
      </c>
      <c r="B16" s="34">
        <f>INPUT!D15</f>
        <v/>
      </c>
      <c r="C16" s="35">
        <f>INPUT!C15</f>
        <v/>
      </c>
      <c r="D16" s="36">
        <f>IFERROR(INPUT!D15/INPUT!F15,0)</f>
        <v/>
      </c>
      <c r="E16" s="33">
        <f>IF(D16=0,"",IF(D16&lt;CONFIG!B4,"BELOW MARKET",IF(D16&gt;CONFIG!B5,"ABOVE MARKET","AT MARKET")))</f>
        <v/>
      </c>
      <c r="F16" s="37">
        <f>IF(D16=0,"",D16-CONFIG!B3)</f>
        <v/>
      </c>
      <c r="G16" s="34">
        <f>IF(D16=0,"",INPUT!D15-INPUT!F15*CONFIG!B3)</f>
        <v/>
      </c>
      <c r="H16" s="38">
        <f>IF(D16=0,"",IF(D16&lt;CONFIG!B3,INPUT!F15*CONFIG!B3-INPUT!D15,0))</f>
        <v/>
      </c>
      <c r="I16" s="38">
        <f>IF(H16="","",H16*C16)</f>
        <v/>
      </c>
      <c r="J16" s="37">
        <f>IFERROR(H16/B16,0)</f>
        <v/>
      </c>
      <c r="K16" s="33">
        <f>IF(D16=0,"",IF(J16&gt;CONFIG!B8,"EXCEEDS CAP",IF(H16&gt;0,"ADJUST","OK")))</f>
        <v/>
      </c>
    </row>
    <row r="17">
      <c r="A17" s="27">
        <f>INPUT!A16</f>
        <v/>
      </c>
      <c r="B17" s="28">
        <f>INPUT!D16</f>
        <v/>
      </c>
      <c r="C17" s="29">
        <f>INPUT!C16</f>
        <v/>
      </c>
      <c r="D17" s="30">
        <f>IFERROR(INPUT!D16/INPUT!F16,0)</f>
        <v/>
      </c>
      <c r="E17" s="27">
        <f>IF(D17=0,"",IF(D17&lt;CONFIG!B4,"BELOW MARKET",IF(D17&gt;CONFIG!B5,"ABOVE MARKET","AT MARKET")))</f>
        <v/>
      </c>
      <c r="F17" s="31">
        <f>IF(D17=0,"",D17-CONFIG!B3)</f>
        <v/>
      </c>
      <c r="G17" s="28">
        <f>IF(D17=0,"",INPUT!D16-INPUT!F16*CONFIG!B3)</f>
        <v/>
      </c>
      <c r="H17" s="32">
        <f>IF(D17=0,"",IF(D17&lt;CONFIG!B3,INPUT!F16*CONFIG!B3-INPUT!D16,0))</f>
        <v/>
      </c>
      <c r="I17" s="32">
        <f>IF(H17="","",H17*C17)</f>
        <v/>
      </c>
      <c r="J17" s="31">
        <f>IFERROR(H17/B17,0)</f>
        <v/>
      </c>
      <c r="K17" s="27">
        <f>IF(D17=0,"",IF(J17&gt;CONFIG!B8,"EXCEEDS CAP",IF(H17&gt;0,"ADJUST","OK")))</f>
        <v/>
      </c>
    </row>
    <row r="18">
      <c r="A18" s="33">
        <f>INPUT!A17</f>
        <v/>
      </c>
      <c r="B18" s="34">
        <f>INPUT!D17</f>
        <v/>
      </c>
      <c r="C18" s="35">
        <f>INPUT!C17</f>
        <v/>
      </c>
      <c r="D18" s="36">
        <f>IFERROR(INPUT!D17/INPUT!F17,0)</f>
        <v/>
      </c>
      <c r="E18" s="33">
        <f>IF(D18=0,"",IF(D18&lt;CONFIG!B4,"BELOW MARKET",IF(D18&gt;CONFIG!B5,"ABOVE MARKET","AT MARKET")))</f>
        <v/>
      </c>
      <c r="F18" s="37">
        <f>IF(D18=0,"",D18-CONFIG!B3)</f>
        <v/>
      </c>
      <c r="G18" s="34">
        <f>IF(D18=0,"",INPUT!D17-INPUT!F17*CONFIG!B3)</f>
        <v/>
      </c>
      <c r="H18" s="38">
        <f>IF(D18=0,"",IF(D18&lt;CONFIG!B3,INPUT!F17*CONFIG!B3-INPUT!D17,0))</f>
        <v/>
      </c>
      <c r="I18" s="38">
        <f>IF(H18="","",H18*C18)</f>
        <v/>
      </c>
      <c r="J18" s="37">
        <f>IFERROR(H18/B18,0)</f>
        <v/>
      </c>
      <c r="K18" s="33">
        <f>IF(D18=0,"",IF(J18&gt;CONFIG!B8,"EXCEEDS CAP",IF(H18&gt;0,"ADJUST","OK")))</f>
        <v/>
      </c>
    </row>
    <row r="19">
      <c r="A19" s="27">
        <f>INPUT!A18</f>
        <v/>
      </c>
      <c r="B19" s="28">
        <f>INPUT!D18</f>
        <v/>
      </c>
      <c r="C19" s="29">
        <f>INPUT!C18</f>
        <v/>
      </c>
      <c r="D19" s="30">
        <f>IFERROR(INPUT!D18/INPUT!F18,0)</f>
        <v/>
      </c>
      <c r="E19" s="27">
        <f>IF(D19=0,"",IF(D19&lt;CONFIG!B4,"BELOW MARKET",IF(D19&gt;CONFIG!B5,"ABOVE MARKET","AT MARKET")))</f>
        <v/>
      </c>
      <c r="F19" s="31">
        <f>IF(D19=0,"",D19-CONFIG!B3)</f>
        <v/>
      </c>
      <c r="G19" s="28">
        <f>IF(D19=0,"",INPUT!D18-INPUT!F18*CONFIG!B3)</f>
        <v/>
      </c>
      <c r="H19" s="32">
        <f>IF(D19=0,"",IF(D19&lt;CONFIG!B3,INPUT!F18*CONFIG!B3-INPUT!D18,0))</f>
        <v/>
      </c>
      <c r="I19" s="32">
        <f>IF(H19="","",H19*C19)</f>
        <v/>
      </c>
      <c r="J19" s="31">
        <f>IFERROR(H19/B19,0)</f>
        <v/>
      </c>
      <c r="K19" s="27">
        <f>IF(D19=0,"",IF(J19&gt;CONFIG!B8,"EXCEEDS CAP",IF(H19&gt;0,"ADJUST","OK")))</f>
        <v/>
      </c>
    </row>
    <row r="20">
      <c r="A20" s="33">
        <f>INPUT!A19</f>
        <v/>
      </c>
      <c r="B20" s="34">
        <f>INPUT!D19</f>
        <v/>
      </c>
      <c r="C20" s="35">
        <f>INPUT!C19</f>
        <v/>
      </c>
      <c r="D20" s="36">
        <f>IFERROR(INPUT!D19/INPUT!F19,0)</f>
        <v/>
      </c>
      <c r="E20" s="33">
        <f>IF(D20=0,"",IF(D20&lt;CONFIG!B4,"BELOW MARKET",IF(D20&gt;CONFIG!B5,"ABOVE MARKET","AT MARKET")))</f>
        <v/>
      </c>
      <c r="F20" s="37">
        <f>IF(D20=0,"",D20-CONFIG!B3)</f>
        <v/>
      </c>
      <c r="G20" s="34">
        <f>IF(D20=0,"",INPUT!D19-INPUT!F19*CONFIG!B3)</f>
        <v/>
      </c>
      <c r="H20" s="38">
        <f>IF(D20=0,"",IF(D20&lt;CONFIG!B3,INPUT!F19*CONFIG!B3-INPUT!D19,0))</f>
        <v/>
      </c>
      <c r="I20" s="38">
        <f>IF(H20="","",H20*C20)</f>
        <v/>
      </c>
      <c r="J20" s="37">
        <f>IFERROR(H20/B20,0)</f>
        <v/>
      </c>
      <c r="K20" s="33">
        <f>IF(D20=0,"",IF(J20&gt;CONFIG!B8,"EXCEEDS CAP",IF(H20&gt;0,"ADJUST","OK")))</f>
        <v/>
      </c>
    </row>
    <row r="21">
      <c r="A21" s="27">
        <f>INPUT!A20</f>
        <v/>
      </c>
      <c r="B21" s="28">
        <f>INPUT!D20</f>
        <v/>
      </c>
      <c r="C21" s="29">
        <f>INPUT!C20</f>
        <v/>
      </c>
      <c r="D21" s="30">
        <f>IFERROR(INPUT!D20/INPUT!F20,0)</f>
        <v/>
      </c>
      <c r="E21" s="27">
        <f>IF(D21=0,"",IF(D21&lt;CONFIG!B4,"BELOW MARKET",IF(D21&gt;CONFIG!B5,"ABOVE MARKET","AT MARKET")))</f>
        <v/>
      </c>
      <c r="F21" s="31">
        <f>IF(D21=0,"",D21-CONFIG!B3)</f>
        <v/>
      </c>
      <c r="G21" s="28">
        <f>IF(D21=0,"",INPUT!D20-INPUT!F20*CONFIG!B3)</f>
        <v/>
      </c>
      <c r="H21" s="32">
        <f>IF(D21=0,"",IF(D21&lt;CONFIG!B3,INPUT!F20*CONFIG!B3-INPUT!D20,0))</f>
        <v/>
      </c>
      <c r="I21" s="32">
        <f>IF(H21="","",H21*C21)</f>
        <v/>
      </c>
      <c r="J21" s="31">
        <f>IFERROR(H21/B21,0)</f>
        <v/>
      </c>
      <c r="K21" s="27">
        <f>IF(D21=0,"",IF(J21&gt;CONFIG!B8,"EXCEEDS CAP",IF(H21&gt;0,"ADJUST","OK")))</f>
        <v/>
      </c>
    </row>
    <row r="22">
      <c r="A22" s="33">
        <f>INPUT!A21</f>
        <v/>
      </c>
      <c r="B22" s="34">
        <f>INPUT!D21</f>
        <v/>
      </c>
      <c r="C22" s="35">
        <f>INPUT!C21</f>
        <v/>
      </c>
      <c r="D22" s="36">
        <f>IFERROR(INPUT!D21/INPUT!F21,0)</f>
        <v/>
      </c>
      <c r="E22" s="33">
        <f>IF(D22=0,"",IF(D22&lt;CONFIG!B4,"BELOW MARKET",IF(D22&gt;CONFIG!B5,"ABOVE MARKET","AT MARKET")))</f>
        <v/>
      </c>
      <c r="F22" s="37">
        <f>IF(D22=0,"",D22-CONFIG!B3)</f>
        <v/>
      </c>
      <c r="G22" s="34">
        <f>IF(D22=0,"",INPUT!D21-INPUT!F21*CONFIG!B3)</f>
        <v/>
      </c>
      <c r="H22" s="38">
        <f>IF(D22=0,"",IF(D22&lt;CONFIG!B3,INPUT!F21*CONFIG!B3-INPUT!D21,0))</f>
        <v/>
      </c>
      <c r="I22" s="38">
        <f>IF(H22="","",H22*C22)</f>
        <v/>
      </c>
      <c r="J22" s="37">
        <f>IFERROR(H22/B22,0)</f>
        <v/>
      </c>
      <c r="K22" s="33">
        <f>IF(D22=0,"",IF(J22&gt;CONFIG!B8,"EXCEEDS CAP",IF(H22&gt;0,"ADJUST","OK")))</f>
        <v/>
      </c>
    </row>
    <row r="23">
      <c r="A23" s="27">
        <f>INPUT!A22</f>
        <v/>
      </c>
      <c r="B23" s="28">
        <f>INPUT!D22</f>
        <v/>
      </c>
      <c r="C23" s="29">
        <f>INPUT!C22</f>
        <v/>
      </c>
      <c r="D23" s="30">
        <f>IFERROR(INPUT!D22/INPUT!F22,0)</f>
        <v/>
      </c>
      <c r="E23" s="27">
        <f>IF(D23=0,"",IF(D23&lt;CONFIG!B4,"BELOW MARKET",IF(D23&gt;CONFIG!B5,"ABOVE MARKET","AT MARKET")))</f>
        <v/>
      </c>
      <c r="F23" s="31">
        <f>IF(D23=0,"",D23-CONFIG!B3)</f>
        <v/>
      </c>
      <c r="G23" s="28">
        <f>IF(D23=0,"",INPUT!D22-INPUT!F22*CONFIG!B3)</f>
        <v/>
      </c>
      <c r="H23" s="32">
        <f>IF(D23=0,"",IF(D23&lt;CONFIG!B3,INPUT!F22*CONFIG!B3-INPUT!D22,0))</f>
        <v/>
      </c>
      <c r="I23" s="32">
        <f>IF(H23="","",H23*C23)</f>
        <v/>
      </c>
      <c r="J23" s="31">
        <f>IFERROR(H23/B23,0)</f>
        <v/>
      </c>
      <c r="K23" s="27">
        <f>IF(D23=0,"",IF(J23&gt;CONFIG!B8,"EXCEEDS CAP",IF(H23&gt;0,"ADJUST","OK")))</f>
        <v/>
      </c>
    </row>
    <row r="24">
      <c r="A24" s="33">
        <f>INPUT!A23</f>
        <v/>
      </c>
      <c r="B24" s="34">
        <f>INPUT!D23</f>
        <v/>
      </c>
      <c r="C24" s="35">
        <f>INPUT!C23</f>
        <v/>
      </c>
      <c r="D24" s="36">
        <f>IFERROR(INPUT!D23/INPUT!F23,0)</f>
        <v/>
      </c>
      <c r="E24" s="33">
        <f>IF(D24=0,"",IF(D24&lt;CONFIG!B4,"BELOW MARKET",IF(D24&gt;CONFIG!B5,"ABOVE MARKET","AT MARKET")))</f>
        <v/>
      </c>
      <c r="F24" s="37">
        <f>IF(D24=0,"",D24-CONFIG!B3)</f>
        <v/>
      </c>
      <c r="G24" s="34">
        <f>IF(D24=0,"",INPUT!D23-INPUT!F23*CONFIG!B3)</f>
        <v/>
      </c>
      <c r="H24" s="38">
        <f>IF(D24=0,"",IF(D24&lt;CONFIG!B3,INPUT!F23*CONFIG!B3-INPUT!D23,0))</f>
        <v/>
      </c>
      <c r="I24" s="38">
        <f>IF(H24="","",H24*C24)</f>
        <v/>
      </c>
      <c r="J24" s="37">
        <f>IFERROR(H24/B24,0)</f>
        <v/>
      </c>
      <c r="K24" s="33">
        <f>IF(D24=0,"",IF(J24&gt;CONFIG!B8,"EXCEEDS CAP",IF(H24&gt;0,"ADJUST","OK")))</f>
        <v/>
      </c>
    </row>
    <row r="26" ht="28" customHeight="1">
      <c r="A26" s="39" t="inlineStr">
        <is>
          <t xml:space="preserve">  SUMMARY METRICS</t>
        </is>
      </c>
      <c r="B26" s="40" t="n"/>
      <c r="C26" s="40" t="n"/>
      <c r="D26" s="40" t="n"/>
      <c r="E26" s="40" t="n"/>
      <c r="F26" s="40" t="n"/>
      <c r="G26" s="40" t="n"/>
      <c r="H26" s="40" t="n"/>
      <c r="I26" s="40" t="n"/>
      <c r="J26" s="40" t="n"/>
      <c r="K26" s="40" t="n"/>
    </row>
    <row r="28" ht="28" customHeight="1">
      <c r="A28" s="41" t="inlineStr">
        <is>
          <t>Total Roles Analyzed</t>
        </is>
      </c>
      <c r="B28" s="42">
        <f>COUNTA(A5:A24)</f>
        <v/>
      </c>
    </row>
    <row r="29" ht="28" customHeight="1">
      <c r="A29" s="41" t="inlineStr">
        <is>
          <t>Total Headcount</t>
        </is>
      </c>
      <c r="B29" s="42">
        <f>SUM(C5:C24)</f>
        <v/>
      </c>
    </row>
    <row r="30" ht="28" customHeight="1">
      <c r="A30" s="41" t="inlineStr">
        <is>
          <t>Total Current Payroll</t>
        </is>
      </c>
      <c r="B30" s="32">
        <f>SUMPRODUCT(B5:B24,C5:C24)</f>
        <v/>
      </c>
    </row>
    <row r="31" ht="28" customHeight="1">
      <c r="A31" s="41" t="inlineStr">
        <is>
          <t>Average Comp Ratio</t>
        </is>
      </c>
      <c r="B31" s="30">
        <f>IFERROR(AVERAGE(D5:D24),0)</f>
        <v/>
      </c>
    </row>
    <row r="32" ht="28" customHeight="1">
      <c r="A32" s="41" t="inlineStr">
        <is>
          <t>Below Market Roles</t>
        </is>
      </c>
      <c r="B32" s="42">
        <f>COUNTIF(E5:E24,"BELOW MARKET")</f>
        <v/>
      </c>
    </row>
    <row r="33" ht="28" customHeight="1">
      <c r="A33" s="41" t="inlineStr">
        <is>
          <t>At Market Roles</t>
        </is>
      </c>
      <c r="B33" s="42">
        <f>COUNTIF(E5:E24,"AT MARKET")</f>
        <v/>
      </c>
    </row>
    <row r="34" ht="28" customHeight="1">
      <c r="A34" s="41" t="inlineStr">
        <is>
          <t>Above Market Roles</t>
        </is>
      </c>
      <c r="B34" s="42">
        <f>COUNTIF(E5:E24,"ABOVE MARKET")</f>
        <v/>
      </c>
    </row>
    <row r="35" ht="28" customHeight="1">
      <c r="A35" s="41" t="inlineStr">
        <is>
          <t>Total Adjustment Needed</t>
        </is>
      </c>
      <c r="B35" s="32">
        <f>SUM(I5:I24)</f>
        <v/>
      </c>
    </row>
    <row r="36" ht="28" customHeight="1">
      <c r="A36" s="41" t="inlineStr">
        <is>
          <t>Adjustment Budget Available</t>
        </is>
      </c>
      <c r="B36" s="32">
        <f>B30*CONFIG!B6</f>
        <v/>
      </c>
    </row>
    <row r="37" ht="28" customHeight="1">
      <c r="A37" s="41" t="inlineStr">
        <is>
          <t>Budget Gap (Over/Under)</t>
        </is>
      </c>
      <c r="B37" s="32">
        <f>B36-B35</f>
        <v/>
      </c>
    </row>
    <row r="38" ht="28" customHeight="1">
      <c r="A38" s="41" t="inlineStr">
        <is>
          <t>Roles Needing Adjustment</t>
        </is>
      </c>
      <c r="B38" s="42">
        <f>COUNTIF(K5:K24,"ADJUST")+COUNTIF(K5:K24,"EXCEEDS CAP")</f>
        <v/>
      </c>
    </row>
    <row r="39" ht="28" customHeight="1">
      <c r="A39" s="41" t="inlineStr">
        <is>
          <t>Roles Exceeding Cap</t>
        </is>
      </c>
      <c r="B39" s="42">
        <f>COUNTIF(K5:K24,"EXCEEDS CAP")</f>
        <v/>
      </c>
    </row>
    <row r="40" ht="28" customHeight="1">
      <c r="A40" s="41" t="inlineStr">
        <is>
          <t>Min Comp Ratio</t>
        </is>
      </c>
      <c r="B40" s="30">
        <f>IFERROR(MIN(IF(D5:D24&lt;&gt;0,D5:D24)),0)</f>
        <v/>
      </c>
    </row>
    <row r="41" ht="28" customHeight="1">
      <c r="A41" s="41" t="inlineStr">
        <is>
          <t>Max Comp Ratio</t>
        </is>
      </c>
      <c r="B41" s="30">
        <f>MAX(D5:D24)</f>
        <v/>
      </c>
    </row>
    <row r="42" ht="28" customHeight="1">
      <c r="A42" s="41" t="inlineStr">
        <is>
          <t>Pay Equity Score</t>
        </is>
      </c>
      <c r="B42" s="43">
        <f>IF(B32=0,"EXCELLENT",IF(B32&lt;=2,"GOOD",IF(B32&lt;=5,"FAIR","POOR")))</f>
        <v/>
      </c>
    </row>
  </sheetData>
  <mergeCells count="3">
    <mergeCell ref="A26:K26"/>
    <mergeCell ref="A1:K1"/>
    <mergeCell ref="A3:K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4" t="inlineStr">
        <is>
          <t>SALARY BENCHMARK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5" t="inlineStr">
        <is>
          <t xml:space="preserve">  COMPENSATION OVERVIEW</t>
        </is>
      </c>
      <c r="B4" s="26" t="n"/>
      <c r="C4" s="26" t="n"/>
      <c r="D4" s="26" t="n"/>
      <c r="E4" s="26" t="n"/>
    </row>
    <row r="5" ht="32" customHeight="1">
      <c r="A5" s="45" t="inlineStr">
        <is>
          <t>Total Roles Analyzed</t>
        </is>
      </c>
      <c r="B5" s="46">
        <f>LOGIC!B28</f>
        <v/>
      </c>
    </row>
    <row r="6" ht="32" customHeight="1">
      <c r="A6" s="45" t="inlineStr">
        <is>
          <t>Total Headcount</t>
        </is>
      </c>
      <c r="B6" s="46">
        <f>LOGIC!B29</f>
        <v/>
      </c>
    </row>
    <row r="7" ht="32" customHeight="1">
      <c r="A7" s="45" t="inlineStr">
        <is>
          <t>Total Current Payroll</t>
        </is>
      </c>
      <c r="B7" s="47">
        <f>LOGIC!B30</f>
        <v/>
      </c>
    </row>
    <row r="8" ht="32" customHeight="1">
      <c r="A8" s="45" t="inlineStr">
        <is>
          <t>Average Comp Ratio</t>
        </is>
      </c>
      <c r="B8" s="48">
        <f>LOGIC!B31</f>
        <v/>
      </c>
    </row>
    <row r="10" ht="28" customHeight="1">
      <c r="A10" s="49" t="inlineStr">
        <is>
          <t xml:space="preserve">  MARKET POSITION</t>
        </is>
      </c>
      <c r="B10" s="50" t="n"/>
      <c r="C10" s="50" t="n"/>
      <c r="D10" s="50" t="n"/>
      <c r="E10" s="50" t="n"/>
    </row>
    <row r="11" ht="32" customHeight="1">
      <c r="A11" s="45" t="inlineStr">
        <is>
          <t>Below Market Roles</t>
        </is>
      </c>
      <c r="B11" s="46">
        <f>LOGIC!B32</f>
        <v/>
      </c>
    </row>
    <row r="12" ht="32" customHeight="1">
      <c r="A12" s="45" t="inlineStr">
        <is>
          <t>At Market Roles</t>
        </is>
      </c>
      <c r="B12" s="46">
        <f>LOGIC!B33</f>
        <v/>
      </c>
    </row>
    <row r="13" ht="32" customHeight="1">
      <c r="A13" s="45" t="inlineStr">
        <is>
          <t>Above Market Roles</t>
        </is>
      </c>
      <c r="B13" s="46">
        <f>LOGIC!B34</f>
        <v/>
      </c>
    </row>
    <row r="14" ht="32" customHeight="1">
      <c r="A14" s="45" t="inlineStr">
        <is>
          <t>Min Comp Ratio</t>
        </is>
      </c>
      <c r="B14" s="48">
        <f>LOGIC!B40</f>
        <v/>
      </c>
    </row>
    <row r="15" ht="32" customHeight="1">
      <c r="A15" s="45" t="inlineStr">
        <is>
          <t>Max Comp Ratio</t>
        </is>
      </c>
      <c r="B15" s="48">
        <f>LOGIC!B41</f>
        <v/>
      </c>
    </row>
    <row r="16" ht="32" customHeight="1">
      <c r="A16" s="45" t="inlineStr">
        <is>
          <t>Pay Equity Score</t>
        </is>
      </c>
      <c r="B16" s="51">
        <f>LOGIC!B42</f>
        <v/>
      </c>
    </row>
    <row r="18" ht="28" customHeight="1">
      <c r="A18" s="14" t="inlineStr">
        <is>
          <t xml:space="preserve">  ADJUSTMENT BUDGET</t>
        </is>
      </c>
      <c r="B18" s="15" t="n"/>
      <c r="C18" s="15" t="n"/>
      <c r="D18" s="15" t="n"/>
      <c r="E18" s="15" t="n"/>
    </row>
    <row r="19" ht="32" customHeight="1">
      <c r="A19" s="45" t="inlineStr">
        <is>
          <t>Total Adjustment Needed</t>
        </is>
      </c>
      <c r="B19" s="52">
        <f>LOGIC!B35</f>
        <v/>
      </c>
    </row>
    <row r="20" ht="32" customHeight="1">
      <c r="A20" s="45" t="inlineStr">
        <is>
          <t>Budget Available</t>
        </is>
      </c>
      <c r="B20" s="47">
        <f>LOGIC!B36</f>
        <v/>
      </c>
    </row>
    <row r="21" ht="32" customHeight="1">
      <c r="A21" s="45" t="inlineStr">
        <is>
          <t>Budget Gap</t>
        </is>
      </c>
      <c r="B21" s="47">
        <f>LOGIC!B37</f>
        <v/>
      </c>
    </row>
    <row r="22" ht="32" customHeight="1">
      <c r="A22" s="45" t="inlineStr">
        <is>
          <t>Roles Needing Adjustment</t>
        </is>
      </c>
      <c r="B22" s="46">
        <f>LOGIC!B38</f>
        <v/>
      </c>
    </row>
    <row r="23" ht="32" customHeight="1">
      <c r="A23" s="45" t="inlineStr">
        <is>
          <t>Roles Exceeding Cap</t>
        </is>
      </c>
      <c r="B23" s="46">
        <f>LOGIC!B39</f>
        <v/>
      </c>
    </row>
    <row r="25" ht="28" customHeight="1">
      <c r="A25" s="39" t="inlineStr">
        <is>
          <t xml:space="preserve">  ROLE DETAIL</t>
        </is>
      </c>
      <c r="B25" s="40" t="n"/>
      <c r="C25" s="40" t="n"/>
      <c r="D25" s="40" t="n"/>
      <c r="E25" s="40" t="n"/>
    </row>
    <row r="26" ht="32" customHeight="1">
      <c r="A26" s="16" t="inlineStr">
        <is>
          <t>Role</t>
        </is>
      </c>
      <c r="B26" s="16" t="inlineStr">
        <is>
          <t>Current</t>
        </is>
      </c>
      <c r="C26" s="16" t="inlineStr">
        <is>
          <t>Comp Ratio</t>
        </is>
      </c>
      <c r="D26" s="16" t="inlineStr">
        <is>
          <t>Position</t>
        </is>
      </c>
      <c r="E26" s="16" t="inlineStr">
        <is>
          <t>Adj Needed</t>
        </is>
      </c>
    </row>
    <row r="27">
      <c r="A27" s="53">
        <f>LOGIC!A5</f>
        <v/>
      </c>
      <c r="B27" s="54">
        <f>LOGIC!B5</f>
        <v/>
      </c>
      <c r="C27" s="55">
        <f>LOGIC!D5</f>
        <v/>
      </c>
      <c r="D27" s="53">
        <f>LOGIC!E5</f>
        <v/>
      </c>
      <c r="E27" s="54">
        <f>LOGIC!H5</f>
        <v/>
      </c>
    </row>
    <row r="28">
      <c r="A28" s="27">
        <f>LOGIC!A6</f>
        <v/>
      </c>
      <c r="B28" s="28">
        <f>LOGIC!B6</f>
        <v/>
      </c>
      <c r="C28" s="30">
        <f>LOGIC!D6</f>
        <v/>
      </c>
      <c r="D28" s="27">
        <f>LOGIC!E6</f>
        <v/>
      </c>
      <c r="E28" s="28">
        <f>LOGIC!H6</f>
        <v/>
      </c>
    </row>
    <row r="29">
      <c r="A29" s="53">
        <f>LOGIC!A7</f>
        <v/>
      </c>
      <c r="B29" s="54">
        <f>LOGIC!B7</f>
        <v/>
      </c>
      <c r="C29" s="55">
        <f>LOGIC!D7</f>
        <v/>
      </c>
      <c r="D29" s="53">
        <f>LOGIC!E7</f>
        <v/>
      </c>
      <c r="E29" s="54">
        <f>LOGIC!H7</f>
        <v/>
      </c>
    </row>
    <row r="30">
      <c r="A30" s="27">
        <f>LOGIC!A8</f>
        <v/>
      </c>
      <c r="B30" s="28">
        <f>LOGIC!B8</f>
        <v/>
      </c>
      <c r="C30" s="30">
        <f>LOGIC!D8</f>
        <v/>
      </c>
      <c r="D30" s="27">
        <f>LOGIC!E8</f>
        <v/>
      </c>
      <c r="E30" s="28">
        <f>LOGIC!H8</f>
        <v/>
      </c>
    </row>
    <row r="31">
      <c r="A31" s="53">
        <f>LOGIC!A9</f>
        <v/>
      </c>
      <c r="B31" s="54">
        <f>LOGIC!B9</f>
        <v/>
      </c>
      <c r="C31" s="55">
        <f>LOGIC!D9</f>
        <v/>
      </c>
      <c r="D31" s="53">
        <f>LOGIC!E9</f>
        <v/>
      </c>
      <c r="E31" s="54">
        <f>LOGIC!H9</f>
        <v/>
      </c>
    </row>
    <row r="32">
      <c r="A32" s="27">
        <f>LOGIC!A10</f>
        <v/>
      </c>
      <c r="B32" s="28">
        <f>LOGIC!B10</f>
        <v/>
      </c>
      <c r="C32" s="30">
        <f>LOGIC!D10</f>
        <v/>
      </c>
      <c r="D32" s="27">
        <f>LOGIC!E10</f>
        <v/>
      </c>
      <c r="E32" s="28">
        <f>LOGIC!H10</f>
        <v/>
      </c>
    </row>
    <row r="33">
      <c r="A33" s="53">
        <f>LOGIC!A11</f>
        <v/>
      </c>
      <c r="B33" s="54">
        <f>LOGIC!B11</f>
        <v/>
      </c>
      <c r="C33" s="55">
        <f>LOGIC!D11</f>
        <v/>
      </c>
      <c r="D33" s="53">
        <f>LOGIC!E11</f>
        <v/>
      </c>
      <c r="E33" s="54">
        <f>LOGIC!H11</f>
        <v/>
      </c>
    </row>
    <row r="34">
      <c r="A34" s="27">
        <f>LOGIC!A12</f>
        <v/>
      </c>
      <c r="B34" s="28">
        <f>LOGIC!B12</f>
        <v/>
      </c>
      <c r="C34" s="30">
        <f>LOGIC!D12</f>
        <v/>
      </c>
      <c r="D34" s="27">
        <f>LOGIC!E12</f>
        <v/>
      </c>
      <c r="E34" s="28">
        <f>LOGIC!H12</f>
        <v/>
      </c>
    </row>
    <row r="35">
      <c r="A35" s="53">
        <f>LOGIC!A13</f>
        <v/>
      </c>
      <c r="B35" s="54">
        <f>LOGIC!B13</f>
        <v/>
      </c>
      <c r="C35" s="55">
        <f>LOGIC!D13</f>
        <v/>
      </c>
      <c r="D35" s="53">
        <f>LOGIC!E13</f>
        <v/>
      </c>
      <c r="E35" s="54">
        <f>LOGIC!H13</f>
        <v/>
      </c>
    </row>
    <row r="36">
      <c r="A36" s="27">
        <f>LOGIC!A14</f>
        <v/>
      </c>
      <c r="B36" s="28">
        <f>LOGIC!B14</f>
        <v/>
      </c>
      <c r="C36" s="30">
        <f>LOGIC!D14</f>
        <v/>
      </c>
      <c r="D36" s="27">
        <f>LOGIC!E14</f>
        <v/>
      </c>
      <c r="E36" s="28">
        <f>LOGIC!H14</f>
        <v/>
      </c>
    </row>
    <row r="37">
      <c r="A37" s="53">
        <f>LOGIC!A15</f>
        <v/>
      </c>
      <c r="B37" s="54">
        <f>LOGIC!B15</f>
        <v/>
      </c>
      <c r="C37" s="55">
        <f>LOGIC!D15</f>
        <v/>
      </c>
      <c r="D37" s="53">
        <f>LOGIC!E15</f>
        <v/>
      </c>
      <c r="E37" s="54">
        <f>LOGIC!H15</f>
        <v/>
      </c>
    </row>
    <row r="38">
      <c r="A38" s="27">
        <f>LOGIC!A16</f>
        <v/>
      </c>
      <c r="B38" s="28">
        <f>LOGIC!B16</f>
        <v/>
      </c>
      <c r="C38" s="30">
        <f>LOGIC!D16</f>
        <v/>
      </c>
      <c r="D38" s="27">
        <f>LOGIC!E16</f>
        <v/>
      </c>
      <c r="E38" s="28">
        <f>LOGIC!H16</f>
        <v/>
      </c>
    </row>
    <row r="39">
      <c r="A39" s="53">
        <f>LOGIC!A17</f>
        <v/>
      </c>
      <c r="B39" s="54">
        <f>LOGIC!B17</f>
        <v/>
      </c>
      <c r="C39" s="55">
        <f>LOGIC!D17</f>
        <v/>
      </c>
      <c r="D39" s="53">
        <f>LOGIC!E17</f>
        <v/>
      </c>
      <c r="E39" s="54">
        <f>LOGIC!H17</f>
        <v/>
      </c>
    </row>
    <row r="40">
      <c r="A40" s="27">
        <f>LOGIC!A18</f>
        <v/>
      </c>
      <c r="B40" s="28">
        <f>LOGIC!B18</f>
        <v/>
      </c>
      <c r="C40" s="30">
        <f>LOGIC!D18</f>
        <v/>
      </c>
      <c r="D40" s="27">
        <f>LOGIC!E18</f>
        <v/>
      </c>
      <c r="E40" s="28">
        <f>LOGIC!H18</f>
        <v/>
      </c>
    </row>
    <row r="41">
      <c r="A41" s="53">
        <f>LOGIC!A19</f>
        <v/>
      </c>
      <c r="B41" s="54">
        <f>LOGIC!B19</f>
        <v/>
      </c>
      <c r="C41" s="55">
        <f>LOGIC!D19</f>
        <v/>
      </c>
      <c r="D41" s="53">
        <f>LOGIC!E19</f>
        <v/>
      </c>
      <c r="E41" s="54">
        <f>LOGIC!H19</f>
        <v/>
      </c>
    </row>
    <row r="42">
      <c r="A42" s="27">
        <f>LOGIC!A20</f>
        <v/>
      </c>
      <c r="B42" s="28">
        <f>LOGIC!B20</f>
        <v/>
      </c>
      <c r="C42" s="30">
        <f>LOGIC!D20</f>
        <v/>
      </c>
      <c r="D42" s="27">
        <f>LOGIC!E20</f>
        <v/>
      </c>
      <c r="E42" s="28">
        <f>LOGIC!H20</f>
        <v/>
      </c>
    </row>
    <row r="43">
      <c r="A43" s="53">
        <f>LOGIC!A21</f>
        <v/>
      </c>
      <c r="B43" s="54">
        <f>LOGIC!B21</f>
        <v/>
      </c>
      <c r="C43" s="55">
        <f>LOGIC!D21</f>
        <v/>
      </c>
      <c r="D43" s="53">
        <f>LOGIC!E21</f>
        <v/>
      </c>
      <c r="E43" s="54">
        <f>LOGIC!H21</f>
        <v/>
      </c>
    </row>
    <row r="44">
      <c r="A44" s="27">
        <f>LOGIC!A22</f>
        <v/>
      </c>
      <c r="B44" s="28">
        <f>LOGIC!B22</f>
        <v/>
      </c>
      <c r="C44" s="30">
        <f>LOGIC!D22</f>
        <v/>
      </c>
      <c r="D44" s="27">
        <f>LOGIC!E22</f>
        <v/>
      </c>
      <c r="E44" s="28">
        <f>LOGIC!H22</f>
        <v/>
      </c>
    </row>
    <row r="45">
      <c r="A45" s="53">
        <f>LOGIC!A23</f>
        <v/>
      </c>
      <c r="B45" s="54">
        <f>LOGIC!B23</f>
        <v/>
      </c>
      <c r="C45" s="55">
        <f>LOGIC!D23</f>
        <v/>
      </c>
      <c r="D45" s="53">
        <f>LOGIC!E23</f>
        <v/>
      </c>
      <c r="E45" s="54">
        <f>LOGIC!H23</f>
        <v/>
      </c>
    </row>
    <row r="46">
      <c r="A46" s="27">
        <f>LOGIC!A24</f>
        <v/>
      </c>
      <c r="B46" s="28">
        <f>LOGIC!B24</f>
        <v/>
      </c>
      <c r="C46" s="30">
        <f>LOGIC!D24</f>
        <v/>
      </c>
      <c r="D46" s="27">
        <f>LOGIC!E24</f>
        <v/>
      </c>
      <c r="E46" s="28">
        <f>LOGIC!H24</f>
        <v/>
      </c>
    </row>
    <row r="48" ht="24" customHeight="1">
      <c r="A48" s="56" t="inlineStr">
        <is>
          <t>RangeLead.com  |  Premium B2B Lead Data  |  Free Download — rangelead.com/free-tools</t>
        </is>
      </c>
    </row>
  </sheetData>
  <mergeCells count="7">
    <mergeCell ref="A4:E4"/>
    <mergeCell ref="A48:E48"/>
    <mergeCell ref="A2:E2"/>
    <mergeCell ref="A10:E10"/>
    <mergeCell ref="A25:E25"/>
    <mergeCell ref="A1:E1"/>
    <mergeCell ref="A18:E18"/>
  </mergeCells>
  <conditionalFormatting sqref="B16">
    <cfRule type="cellIs" priority="1" operator="equal" dxfId="0">
      <formula>"EXCELLENT"</formula>
    </cfRule>
    <cfRule type="cellIs" priority="2" operator="equal" dxfId="0">
      <formula>"GOOD"</formula>
    </cfRule>
    <cfRule type="cellIs" priority="3" operator="equal" dxfId="1">
      <formula>"FAIR"</formula>
    </cfRule>
    <cfRule type="cellIs" priority="4" operator="equal" dxfId="2">
      <formula>"POOR"</formula>
    </cfRule>
  </conditionalFormatting>
  <conditionalFormatting sqref="C27:C46">
    <cfRule type="cellIs" priority="5" operator="greaterThanOrEqual" dxfId="0">
      <formula>1.0</formula>
    </cfRule>
    <cfRule type="cellIs" priority="6" operator="between" dxfId="1">
      <formula>0.85</formula>
      <formula>0.999</formula>
    </cfRule>
    <cfRule type="cellIs" priority="7" operator="lessThan" dxfId="2">
      <formula>0.85</formula>
    </cfRule>
  </conditionalFormatting>
  <conditionalFormatting sqref="D27:D46">
    <cfRule type="cellIs" priority="8" operator="equal" dxfId="0">
      <formula>"ABOVE MARKET"</formula>
    </cfRule>
    <cfRule type="cellIs" priority="9" operator="equal" dxfId="3">
      <formula>"AT MARKET"</formula>
    </cfRule>
    <cfRule type="cellIs" priority="10" operator="equal" dxfId="2">
      <formula>"BELOW MARKET"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