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0.0x"/>
    <numFmt numFmtId="166" formatCode="&quot;$&quot;#,##0"/>
    <numFmt numFmtId="167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166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1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1" fontId="10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2" fontId="10" fillId="11" borderId="1" applyAlignment="1" pivotButton="0" quotePrefix="0" xfId="0">
      <alignment horizontal="center" vertical="center"/>
    </xf>
    <xf numFmtId="10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3" fontId="12" fillId="12" borderId="1" applyAlignment="1" pivotButton="0" quotePrefix="0" xfId="0">
      <alignment horizontal="center" vertical="center"/>
    </xf>
    <xf numFmtId="1" fontId="10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HR - BONUS DISTRIBUTION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Distribute a bonus pool across employees based on performance scores and tier thresholds. Ensures fair, transparent allocation with configurable tier multipliers and budget guard-rails.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Total bonus pool budget</t>
        </is>
      </c>
    </row>
    <row r="9" ht="22" customHeight="1">
      <c r="A9" s="6" t="inlineStr">
        <is>
          <t xml:space="preserve">  • Employee names</t>
        </is>
      </c>
    </row>
    <row r="10" ht="22" customHeight="1">
      <c r="A10" s="6" t="inlineStr">
        <is>
          <t xml:space="preserve">  • Department</t>
        </is>
      </c>
    </row>
    <row r="11" ht="22" customHeight="1">
      <c r="A11" s="6" t="inlineStr">
        <is>
          <t xml:space="preserve">  • Base salary</t>
        </is>
      </c>
    </row>
    <row r="12" ht="22" customHeight="1">
      <c r="A12" s="6" t="inlineStr">
        <is>
          <t xml:space="preserve">  • Performance score (1-5 scale)</t>
        </is>
      </c>
    </row>
    <row r="13" ht="22" customHeight="1">
      <c r="A13" s="6" t="inlineStr">
        <is>
          <t xml:space="preserve">  • Tenure (years)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Bonus per employee</t>
        </is>
      </c>
    </row>
    <row r="17" ht="22" customHeight="1">
      <c r="A17" s="6" t="inlineStr">
        <is>
          <t xml:space="preserve">  • Performance tier assignment</t>
        </is>
      </c>
    </row>
    <row r="18" ht="22" customHeight="1">
      <c r="A18" s="6" t="inlineStr">
        <is>
          <t xml:space="preserve">  • Bonus as % of salary</t>
        </is>
      </c>
    </row>
    <row r="19" ht="22" customHeight="1">
      <c r="A19" s="6" t="inlineStr">
        <is>
          <t xml:space="preserve">  • Distribution curve / tier summary</t>
        </is>
      </c>
    </row>
    <row r="20" ht="22" customHeight="1">
      <c r="A20" s="6" t="inlineStr">
        <is>
          <t xml:space="preserve">  • Budget utilization %</t>
        </is>
      </c>
    </row>
    <row r="21" ht="22" customHeight="1">
      <c r="A21" s="6" t="inlineStr">
        <is>
          <t xml:space="preserve">  • Remaining budget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Tier Thresholds &amp; Multipliers</t>
        </is>
      </c>
      <c r="B1" s="8" t="n"/>
      <c r="C1" s="8" t="n"/>
    </row>
    <row r="3" ht="26" customHeight="1">
      <c r="A3" s="9" t="inlineStr">
        <is>
          <t>Tier 1 — Exceptional (min score)</t>
        </is>
      </c>
      <c r="B3" s="10" t="n">
        <v>4.5</v>
      </c>
      <c r="C3" s="11" t="inlineStr">
        <is>
          <t>Score &gt;= this = Tier 1</t>
        </is>
      </c>
    </row>
    <row r="4" ht="26" customHeight="1">
      <c r="A4" s="9" t="inlineStr">
        <is>
          <t>Tier 1 Multiplier</t>
        </is>
      </c>
      <c r="B4" s="12" t="n">
        <v>2</v>
      </c>
      <c r="C4" s="11" t="inlineStr">
        <is>
          <t>Bonus weight for top performers</t>
        </is>
      </c>
    </row>
    <row r="5" ht="26" customHeight="1">
      <c r="A5" s="9" t="inlineStr">
        <is>
          <t>Tier 2 — Strong (min score)</t>
        </is>
      </c>
      <c r="B5" s="10" t="n">
        <v>3.5</v>
      </c>
      <c r="C5" s="11" t="inlineStr">
        <is>
          <t>Score &gt;= this = Tier 2</t>
        </is>
      </c>
    </row>
    <row r="6" ht="26" customHeight="1">
      <c r="A6" s="9" t="inlineStr">
        <is>
          <t>Tier 2 Multiplier</t>
        </is>
      </c>
      <c r="B6" s="12" t="n">
        <v>1.5</v>
      </c>
      <c r="C6" s="11" t="inlineStr">
        <is>
          <t>Bonus weight for strong performers</t>
        </is>
      </c>
    </row>
    <row r="7" ht="26" customHeight="1">
      <c r="A7" s="9" t="inlineStr">
        <is>
          <t>Tier 3 — Meets Expectations (min score)</t>
        </is>
      </c>
      <c r="B7" s="10" t="n">
        <v>2.5</v>
      </c>
      <c r="C7" s="11" t="inlineStr">
        <is>
          <t>Score &gt;= this = Tier 3</t>
        </is>
      </c>
    </row>
    <row r="8" ht="26" customHeight="1">
      <c r="A8" s="9" t="inlineStr">
        <is>
          <t>Tier 3 Multiplier</t>
        </is>
      </c>
      <c r="B8" s="12" t="n">
        <v>1</v>
      </c>
      <c r="C8" s="11" t="inlineStr">
        <is>
          <t>Baseline bonus weight</t>
        </is>
      </c>
    </row>
    <row r="9" ht="26" customHeight="1">
      <c r="A9" s="9" t="inlineStr">
        <is>
          <t>Tier 4 — Below (min score)</t>
        </is>
      </c>
      <c r="B9" s="10" t="n">
        <v>1.5</v>
      </c>
      <c r="C9" s="11" t="inlineStr">
        <is>
          <t>Score &gt;= this = Tier 4</t>
        </is>
      </c>
    </row>
    <row r="10" ht="26" customHeight="1">
      <c r="A10" s="9" t="inlineStr">
        <is>
          <t>Tier 4 Multiplier</t>
        </is>
      </c>
      <c r="B10" s="12" t="n">
        <v>0.5</v>
      </c>
      <c r="C10" s="11" t="inlineStr">
        <is>
          <t>Reduced bonus weight</t>
        </is>
      </c>
    </row>
    <row r="11" ht="26" customHeight="1">
      <c r="A11" s="9" t="inlineStr">
        <is>
          <t>Tier 5 — Needs Improvement Multiplier</t>
        </is>
      </c>
      <c r="B11" s="12" t="n">
        <v>0</v>
      </c>
      <c r="C11" s="11" t="inlineStr">
        <is>
          <t>Below Tier 4 threshold</t>
        </is>
      </c>
    </row>
    <row r="13" ht="26" customHeight="1">
      <c r="A13" s="9" t="inlineStr">
        <is>
          <t>Tenure Bonus (% per year)</t>
        </is>
      </c>
      <c r="B13" s="13" t="n">
        <v>0.02</v>
      </c>
      <c r="C13" s="11" t="inlineStr">
        <is>
          <t>Additional bonus per year of tenure</t>
        </is>
      </c>
    </row>
    <row r="14" ht="26" customHeight="1">
      <c r="A14" s="9" t="inlineStr">
        <is>
          <t>Max Tenure Bonus (%)</t>
        </is>
      </c>
      <c r="B14" s="13" t="n">
        <v>0.2</v>
      </c>
      <c r="C14" s="11" t="inlineStr">
        <is>
          <t>Cap on tenure-based addition</t>
        </is>
      </c>
    </row>
    <row r="15" ht="26" customHeight="1">
      <c r="A15" s="9" t="inlineStr">
        <is>
          <t>Max Bonus as % of Salary</t>
        </is>
      </c>
      <c r="B15" s="13" t="n">
        <v>0.25</v>
      </c>
      <c r="C15" s="11" t="inlineStr">
        <is>
          <t>Hard cap on individual bonus relative to salary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3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18" customWidth="1" min="3" max="3"/>
    <col width="14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BONUS INPUTS — Enter your data in yellow cells</t>
        </is>
      </c>
      <c r="B1" s="15" t="n"/>
      <c r="C1" s="15" t="n"/>
      <c r="D1" s="15" t="n"/>
      <c r="E1" s="15" t="n"/>
    </row>
    <row r="3" ht="28" customHeight="1">
      <c r="A3" s="16" t="inlineStr">
        <is>
          <t xml:space="preserve">  BONUS POOL</t>
        </is>
      </c>
      <c r="B3" s="17" t="n"/>
      <c r="C3" s="17" t="n"/>
      <c r="D3" s="17" t="n"/>
      <c r="E3" s="17" t="n"/>
    </row>
    <row r="4" ht="28" customHeight="1">
      <c r="A4" s="18" t="inlineStr">
        <is>
          <t>Total Bonus Pool ($)</t>
        </is>
      </c>
      <c r="B4" s="19" t="n">
        <v>250000</v>
      </c>
      <c r="C4" s="11" t="inlineStr">
        <is>
          <t>Total budget available for bonuses</t>
        </is>
      </c>
    </row>
    <row r="6" ht="28" customHeight="1">
      <c r="A6" s="16" t="inlineStr">
        <is>
          <t xml:space="preserve">  EMPLOYEE DATA</t>
        </is>
      </c>
      <c r="B6" s="17" t="n"/>
      <c r="C6" s="17" t="n"/>
      <c r="D6" s="17" t="n"/>
      <c r="E6" s="17" t="n"/>
    </row>
    <row r="7" ht="32" customHeight="1">
      <c r="A7" s="20" t="inlineStr">
        <is>
          <t>Employee Name</t>
        </is>
      </c>
      <c r="B7" s="20" t="inlineStr">
        <is>
          <t>Department</t>
        </is>
      </c>
      <c r="C7" s="20" t="inlineStr">
        <is>
          <t>Base Salary ($)</t>
        </is>
      </c>
      <c r="D7" s="20" t="inlineStr">
        <is>
          <t>Performance (1-5)</t>
        </is>
      </c>
      <c r="E7" s="20" t="inlineStr">
        <is>
          <t>Tenure (yrs)</t>
        </is>
      </c>
    </row>
    <row r="8">
      <c r="A8" s="21" t="inlineStr">
        <is>
          <t>Alice Chen</t>
        </is>
      </c>
      <c r="B8" s="21" t="inlineStr">
        <is>
          <t>Engineering</t>
        </is>
      </c>
      <c r="C8" s="19" t="n">
        <v>130000</v>
      </c>
      <c r="D8" s="22" t="n">
        <v>4.8</v>
      </c>
      <c r="E8" s="23" t="n">
        <v>5</v>
      </c>
    </row>
    <row r="9">
      <c r="A9" s="24" t="inlineStr">
        <is>
          <t>Bob Martinez</t>
        </is>
      </c>
      <c r="B9" s="24" t="inlineStr">
        <is>
          <t>Engineering</t>
        </is>
      </c>
      <c r="C9" s="25" t="n">
        <v>115000</v>
      </c>
      <c r="D9" s="26" t="n">
        <v>4.2</v>
      </c>
      <c r="E9" s="27" t="n">
        <v>3</v>
      </c>
    </row>
    <row r="10">
      <c r="A10" s="21" t="inlineStr">
        <is>
          <t>Carol Johnson</t>
        </is>
      </c>
      <c r="B10" s="21" t="inlineStr">
        <is>
          <t>Sales</t>
        </is>
      </c>
      <c r="C10" s="19" t="n">
        <v>90000</v>
      </c>
      <c r="D10" s="22" t="n">
        <v>3.8</v>
      </c>
      <c r="E10" s="23" t="n">
        <v>7</v>
      </c>
    </row>
    <row r="11">
      <c r="A11" s="24" t="inlineStr">
        <is>
          <t>Dave Wilson</t>
        </is>
      </c>
      <c r="B11" s="24" t="inlineStr">
        <is>
          <t>Sales</t>
        </is>
      </c>
      <c r="C11" s="25" t="n">
        <v>85000</v>
      </c>
      <c r="D11" s="26" t="n">
        <v>2.9</v>
      </c>
      <c r="E11" s="27" t="n">
        <v>2</v>
      </c>
    </row>
    <row r="12">
      <c r="A12" s="21" t="inlineStr">
        <is>
          <t>Eve Thompson</t>
        </is>
      </c>
      <c r="B12" s="21" t="inlineStr">
        <is>
          <t>Marketing</t>
        </is>
      </c>
      <c r="C12" s="19" t="n">
        <v>100000</v>
      </c>
      <c r="D12" s="22" t="n">
        <v>4.5</v>
      </c>
      <c r="E12" s="23" t="n">
        <v>4</v>
      </c>
    </row>
    <row r="13">
      <c r="A13" s="24" t="inlineStr">
        <is>
          <t>Frank Lee</t>
        </is>
      </c>
      <c r="B13" s="24" t="inlineStr">
        <is>
          <t>Marketing</t>
        </is>
      </c>
      <c r="C13" s="25" t="n">
        <v>88000</v>
      </c>
      <c r="D13" s="26" t="n">
        <v>3.2</v>
      </c>
      <c r="E13" s="27" t="n">
        <v>1</v>
      </c>
    </row>
    <row r="14">
      <c r="A14" s="21" t="inlineStr">
        <is>
          <t>Grace Kim</t>
        </is>
      </c>
      <c r="B14" s="21" t="inlineStr">
        <is>
          <t>Finance</t>
        </is>
      </c>
      <c r="C14" s="19" t="n">
        <v>105000</v>
      </c>
      <c r="D14" s="22" t="n">
        <v>4</v>
      </c>
      <c r="E14" s="23" t="n">
        <v>6</v>
      </c>
    </row>
    <row r="15">
      <c r="A15" s="24" t="inlineStr">
        <is>
          <t>Hank Brown</t>
        </is>
      </c>
      <c r="B15" s="24" t="inlineStr">
        <is>
          <t>Support</t>
        </is>
      </c>
      <c r="C15" s="25" t="n">
        <v>60000</v>
      </c>
      <c r="D15" s="26" t="n">
        <v>3.5</v>
      </c>
      <c r="E15" s="27" t="n">
        <v>8</v>
      </c>
    </row>
    <row r="16">
      <c r="A16" s="21" t="inlineStr">
        <is>
          <t>Iris Davis</t>
        </is>
      </c>
      <c r="B16" s="21" t="inlineStr">
        <is>
          <t>Support</t>
        </is>
      </c>
      <c r="C16" s="19" t="n">
        <v>58000</v>
      </c>
      <c r="D16" s="22" t="n">
        <v>2.1</v>
      </c>
      <c r="E16" s="23" t="n">
        <v>1</v>
      </c>
    </row>
    <row r="17">
      <c r="A17" s="24" t="inlineStr">
        <is>
          <t>Jack Taylor</t>
        </is>
      </c>
      <c r="B17" s="24" t="inlineStr">
        <is>
          <t>Operations</t>
        </is>
      </c>
      <c r="C17" s="25" t="n">
        <v>75000</v>
      </c>
      <c r="D17" s="26" t="n">
        <v>4.6</v>
      </c>
      <c r="E17" s="27" t="n">
        <v>3</v>
      </c>
    </row>
    <row r="18">
      <c r="A18" s="21" t="n"/>
      <c r="B18" s="21" t="n"/>
      <c r="C18" s="19" t="n"/>
      <c r="D18" s="22" t="n"/>
      <c r="E18" s="23" t="n"/>
    </row>
    <row r="19">
      <c r="A19" s="24" t="n"/>
      <c r="B19" s="24" t="n"/>
      <c r="C19" s="25" t="n"/>
      <c r="D19" s="26" t="n"/>
      <c r="E19" s="27" t="n"/>
    </row>
    <row r="20">
      <c r="A20" s="21" t="n"/>
      <c r="B20" s="21" t="n"/>
      <c r="C20" s="19" t="n"/>
      <c r="D20" s="22" t="n"/>
      <c r="E20" s="23" t="n"/>
    </row>
    <row r="21">
      <c r="A21" s="24" t="n"/>
      <c r="B21" s="24" t="n"/>
      <c r="C21" s="25" t="n"/>
      <c r="D21" s="26" t="n"/>
      <c r="E21" s="27" t="n"/>
    </row>
    <row r="22">
      <c r="A22" s="21" t="n"/>
      <c r="B22" s="21" t="n"/>
      <c r="C22" s="19" t="n"/>
      <c r="D22" s="22" t="n"/>
      <c r="E22" s="23" t="n"/>
    </row>
    <row r="23">
      <c r="A23" s="24" t="n"/>
      <c r="B23" s="24" t="n"/>
      <c r="C23" s="25" t="n"/>
      <c r="D23" s="26" t="n"/>
      <c r="E23" s="27" t="n"/>
    </row>
    <row r="24">
      <c r="A24" s="21" t="n"/>
      <c r="B24" s="21" t="n"/>
      <c r="C24" s="19" t="n"/>
      <c r="D24" s="22" t="n"/>
      <c r="E24" s="23" t="n"/>
    </row>
    <row r="25">
      <c r="A25" s="24" t="n"/>
      <c r="B25" s="24" t="n"/>
      <c r="C25" s="25" t="n"/>
      <c r="D25" s="26" t="n"/>
      <c r="E25" s="27" t="n"/>
    </row>
    <row r="26">
      <c r="A26" s="21" t="n"/>
      <c r="B26" s="21" t="n"/>
      <c r="C26" s="19" t="n"/>
      <c r="D26" s="22" t="n"/>
      <c r="E26" s="23" t="n"/>
    </row>
    <row r="27">
      <c r="A27" s="24" t="n"/>
      <c r="B27" s="24" t="n"/>
      <c r="C27" s="25" t="n"/>
      <c r="D27" s="26" t="n"/>
      <c r="E27" s="27" t="n"/>
    </row>
    <row r="28">
      <c r="A28" s="21" t="n"/>
      <c r="B28" s="21" t="n"/>
      <c r="C28" s="19" t="n"/>
      <c r="D28" s="22" t="n"/>
      <c r="E28" s="23" t="n"/>
    </row>
    <row r="29">
      <c r="A29" s="24" t="n"/>
      <c r="B29" s="24" t="n"/>
      <c r="C29" s="25" t="n"/>
      <c r="D29" s="26" t="n"/>
      <c r="E29" s="27" t="n"/>
    </row>
    <row r="30">
      <c r="A30" s="21" t="n"/>
      <c r="B30" s="21" t="n"/>
      <c r="C30" s="19" t="n"/>
      <c r="D30" s="22" t="n"/>
      <c r="E30" s="23" t="n"/>
    </row>
    <row r="31">
      <c r="A31" s="24" t="n"/>
      <c r="B31" s="24" t="n"/>
      <c r="C31" s="25" t="n"/>
      <c r="D31" s="26" t="n"/>
      <c r="E31" s="27" t="n"/>
    </row>
    <row r="32">
      <c r="A32" s="21" t="n"/>
      <c r="B32" s="21" t="n"/>
      <c r="C32" s="19" t="n"/>
      <c r="D32" s="22" t="n"/>
      <c r="E32" s="23" t="n"/>
    </row>
  </sheetData>
  <mergeCells count="3">
    <mergeCell ref="A6:E6"/>
    <mergeCell ref="A1:E1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47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8" t="inlineStr">
        <is>
          <t xml:space="preserve">  CALCULATIONS — All formulas, do NOT edit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</row>
    <row r="3" ht="28" customHeight="1">
      <c r="A3" s="30" t="inlineStr">
        <is>
          <t xml:space="preserve">  PER-EMPLOYEE CALCULATIONS</t>
        </is>
      </c>
      <c r="B3" s="31" t="n"/>
      <c r="C3" s="31" t="n"/>
      <c r="D3" s="31" t="n"/>
      <c r="E3" s="31" t="n"/>
      <c r="F3" s="31" t="n"/>
      <c r="G3" s="31" t="n"/>
      <c r="H3" s="31" t="n"/>
      <c r="I3" s="31" t="n"/>
    </row>
    <row r="4" ht="32" customHeight="1">
      <c r="A4" s="20" t="inlineStr">
        <is>
          <t>Employee</t>
        </is>
      </c>
      <c r="B4" s="20" t="inlineStr">
        <is>
          <t>Tier</t>
        </is>
      </c>
      <c r="C4" s="20" t="inlineStr">
        <is>
          <t>Tier Multiplier</t>
        </is>
      </c>
      <c r="D4" s="20" t="inlineStr">
        <is>
          <t>Tenure Bonus %</t>
        </is>
      </c>
      <c r="E4" s="20" t="inlineStr">
        <is>
          <t>Weighted Score</t>
        </is>
      </c>
      <c r="F4" s="20" t="inlineStr">
        <is>
          <t>Share of Pool</t>
        </is>
      </c>
      <c r="G4" s="20" t="inlineStr">
        <is>
          <t>Raw Bonus</t>
        </is>
      </c>
      <c r="H4" s="20" t="inlineStr">
        <is>
          <t>Capped Bonus</t>
        </is>
      </c>
      <c r="I4" s="20" t="inlineStr">
        <is>
          <t>Bonus % of Salary</t>
        </is>
      </c>
    </row>
    <row r="5">
      <c r="A5" s="32">
        <f>INPUT!A8</f>
        <v/>
      </c>
      <c r="B5" s="33">
        <f>IF(INPUT!A8="","",IF(INPUT!D8&gt;=CONFIG!$B$3,1,IF(INPUT!D8&gt;=CONFIG!$B$5,2,IF(INPUT!D8&gt;=CONFIG!$B$7,3,IF(INPUT!D8&gt;=CONFIG!$B$9,4,5)))))</f>
        <v/>
      </c>
      <c r="C5" s="34">
        <f>IF(B5="","",IF(B5=1,CONFIG!$B$4,IF(B5=2,CONFIG!$B$6,IF(B5=3,CONFIG!$B$8,IF(B5=4,CONFIG!$B$10,CONFIG!$B$11)))))</f>
        <v/>
      </c>
      <c r="D5" s="35">
        <f>IF(INPUT!A8="","",MIN(CONFIG!$B$14,INPUT!E8*CONFIG!$B$13))</f>
        <v/>
      </c>
      <c r="E5" s="36">
        <f>IF(INPUT!A8="","",C5*(1+D5))</f>
        <v/>
      </c>
      <c r="F5" s="37">
        <f>IFERROR(E5/LOGIC!B33,0)</f>
        <v/>
      </c>
      <c r="G5" s="38">
        <f>F5*INPUT!$B$4</f>
        <v/>
      </c>
      <c r="H5" s="39">
        <f>IF(INPUT!A8="","",MIN(G5,INPUT!C8*CONFIG!$B$15))</f>
        <v/>
      </c>
      <c r="I5" s="35">
        <f>IFERROR(H5/INPUT!C8,0)</f>
        <v/>
      </c>
    </row>
    <row r="6">
      <c r="A6" s="32">
        <f>INPUT!A9</f>
        <v/>
      </c>
      <c r="B6" s="33">
        <f>IF(INPUT!A9="","",IF(INPUT!D9&gt;=CONFIG!$B$3,1,IF(INPUT!D9&gt;=CONFIG!$B$5,2,IF(INPUT!D9&gt;=CONFIG!$B$7,3,IF(INPUT!D9&gt;=CONFIG!$B$9,4,5)))))</f>
        <v/>
      </c>
      <c r="C6" s="34">
        <f>IF(B6="","",IF(B6=1,CONFIG!$B$4,IF(B6=2,CONFIG!$B$6,IF(B6=3,CONFIG!$B$8,IF(B6=4,CONFIG!$B$10,CONFIG!$B$11)))))</f>
        <v/>
      </c>
      <c r="D6" s="35">
        <f>IF(INPUT!A9="","",MIN(CONFIG!$B$14,INPUT!E9*CONFIG!$B$13))</f>
        <v/>
      </c>
      <c r="E6" s="36">
        <f>IF(INPUT!A9="","",C6*(1+D6))</f>
        <v/>
      </c>
      <c r="F6" s="37">
        <f>IFERROR(E6/LOGIC!B33,0)</f>
        <v/>
      </c>
      <c r="G6" s="38">
        <f>F6*INPUT!$B$4</f>
        <v/>
      </c>
      <c r="H6" s="39">
        <f>IF(INPUT!A9="","",MIN(G6,INPUT!C9*CONFIG!$B$15))</f>
        <v/>
      </c>
      <c r="I6" s="35">
        <f>IFERROR(H6/INPUT!C9,0)</f>
        <v/>
      </c>
    </row>
    <row r="7">
      <c r="A7" s="32">
        <f>INPUT!A10</f>
        <v/>
      </c>
      <c r="B7" s="33">
        <f>IF(INPUT!A10="","",IF(INPUT!D10&gt;=CONFIG!$B$3,1,IF(INPUT!D10&gt;=CONFIG!$B$5,2,IF(INPUT!D10&gt;=CONFIG!$B$7,3,IF(INPUT!D10&gt;=CONFIG!$B$9,4,5)))))</f>
        <v/>
      </c>
      <c r="C7" s="34">
        <f>IF(B7="","",IF(B7=1,CONFIG!$B$4,IF(B7=2,CONFIG!$B$6,IF(B7=3,CONFIG!$B$8,IF(B7=4,CONFIG!$B$10,CONFIG!$B$11)))))</f>
        <v/>
      </c>
      <c r="D7" s="35">
        <f>IF(INPUT!A10="","",MIN(CONFIG!$B$14,INPUT!E10*CONFIG!$B$13))</f>
        <v/>
      </c>
      <c r="E7" s="36">
        <f>IF(INPUT!A10="","",C7*(1+D7))</f>
        <v/>
      </c>
      <c r="F7" s="37">
        <f>IFERROR(E7/LOGIC!B33,0)</f>
        <v/>
      </c>
      <c r="G7" s="38">
        <f>F7*INPUT!$B$4</f>
        <v/>
      </c>
      <c r="H7" s="39">
        <f>IF(INPUT!A10="","",MIN(G7,INPUT!C10*CONFIG!$B$15))</f>
        <v/>
      </c>
      <c r="I7" s="35">
        <f>IFERROR(H7/INPUT!C10,0)</f>
        <v/>
      </c>
    </row>
    <row r="8">
      <c r="A8" s="32">
        <f>INPUT!A11</f>
        <v/>
      </c>
      <c r="B8" s="33">
        <f>IF(INPUT!A11="","",IF(INPUT!D11&gt;=CONFIG!$B$3,1,IF(INPUT!D11&gt;=CONFIG!$B$5,2,IF(INPUT!D11&gt;=CONFIG!$B$7,3,IF(INPUT!D11&gt;=CONFIG!$B$9,4,5)))))</f>
        <v/>
      </c>
      <c r="C8" s="34">
        <f>IF(B8="","",IF(B8=1,CONFIG!$B$4,IF(B8=2,CONFIG!$B$6,IF(B8=3,CONFIG!$B$8,IF(B8=4,CONFIG!$B$10,CONFIG!$B$11)))))</f>
        <v/>
      </c>
      <c r="D8" s="35">
        <f>IF(INPUT!A11="","",MIN(CONFIG!$B$14,INPUT!E11*CONFIG!$B$13))</f>
        <v/>
      </c>
      <c r="E8" s="36">
        <f>IF(INPUT!A11="","",C8*(1+D8))</f>
        <v/>
      </c>
      <c r="F8" s="37">
        <f>IFERROR(E8/LOGIC!B33,0)</f>
        <v/>
      </c>
      <c r="G8" s="38">
        <f>F8*INPUT!$B$4</f>
        <v/>
      </c>
      <c r="H8" s="39">
        <f>IF(INPUT!A11="","",MIN(G8,INPUT!C11*CONFIG!$B$15))</f>
        <v/>
      </c>
      <c r="I8" s="35">
        <f>IFERROR(H8/INPUT!C11,0)</f>
        <v/>
      </c>
    </row>
    <row r="9">
      <c r="A9" s="32">
        <f>INPUT!A12</f>
        <v/>
      </c>
      <c r="B9" s="33">
        <f>IF(INPUT!A12="","",IF(INPUT!D12&gt;=CONFIG!$B$3,1,IF(INPUT!D12&gt;=CONFIG!$B$5,2,IF(INPUT!D12&gt;=CONFIG!$B$7,3,IF(INPUT!D12&gt;=CONFIG!$B$9,4,5)))))</f>
        <v/>
      </c>
      <c r="C9" s="34">
        <f>IF(B9="","",IF(B9=1,CONFIG!$B$4,IF(B9=2,CONFIG!$B$6,IF(B9=3,CONFIG!$B$8,IF(B9=4,CONFIG!$B$10,CONFIG!$B$11)))))</f>
        <v/>
      </c>
      <c r="D9" s="35">
        <f>IF(INPUT!A12="","",MIN(CONFIG!$B$14,INPUT!E12*CONFIG!$B$13))</f>
        <v/>
      </c>
      <c r="E9" s="36">
        <f>IF(INPUT!A12="","",C9*(1+D9))</f>
        <v/>
      </c>
      <c r="F9" s="37">
        <f>IFERROR(E9/LOGIC!B33,0)</f>
        <v/>
      </c>
      <c r="G9" s="38">
        <f>F9*INPUT!$B$4</f>
        <v/>
      </c>
      <c r="H9" s="39">
        <f>IF(INPUT!A12="","",MIN(G9,INPUT!C12*CONFIG!$B$15))</f>
        <v/>
      </c>
      <c r="I9" s="35">
        <f>IFERROR(H9/INPUT!C12,0)</f>
        <v/>
      </c>
    </row>
    <row r="10">
      <c r="A10" s="32">
        <f>INPUT!A13</f>
        <v/>
      </c>
      <c r="B10" s="33">
        <f>IF(INPUT!A13="","",IF(INPUT!D13&gt;=CONFIG!$B$3,1,IF(INPUT!D13&gt;=CONFIG!$B$5,2,IF(INPUT!D13&gt;=CONFIG!$B$7,3,IF(INPUT!D13&gt;=CONFIG!$B$9,4,5)))))</f>
        <v/>
      </c>
      <c r="C10" s="34">
        <f>IF(B10="","",IF(B10=1,CONFIG!$B$4,IF(B10=2,CONFIG!$B$6,IF(B10=3,CONFIG!$B$8,IF(B10=4,CONFIG!$B$10,CONFIG!$B$11)))))</f>
        <v/>
      </c>
      <c r="D10" s="35">
        <f>IF(INPUT!A13="","",MIN(CONFIG!$B$14,INPUT!E13*CONFIG!$B$13))</f>
        <v/>
      </c>
      <c r="E10" s="36">
        <f>IF(INPUT!A13="","",C10*(1+D10))</f>
        <v/>
      </c>
      <c r="F10" s="37">
        <f>IFERROR(E10/LOGIC!B33,0)</f>
        <v/>
      </c>
      <c r="G10" s="38">
        <f>F10*INPUT!$B$4</f>
        <v/>
      </c>
      <c r="H10" s="39">
        <f>IF(INPUT!A13="","",MIN(G10,INPUT!C13*CONFIG!$B$15))</f>
        <v/>
      </c>
      <c r="I10" s="35">
        <f>IFERROR(H10/INPUT!C13,0)</f>
        <v/>
      </c>
    </row>
    <row r="11">
      <c r="A11" s="32">
        <f>INPUT!A14</f>
        <v/>
      </c>
      <c r="B11" s="33">
        <f>IF(INPUT!A14="","",IF(INPUT!D14&gt;=CONFIG!$B$3,1,IF(INPUT!D14&gt;=CONFIG!$B$5,2,IF(INPUT!D14&gt;=CONFIG!$B$7,3,IF(INPUT!D14&gt;=CONFIG!$B$9,4,5)))))</f>
        <v/>
      </c>
      <c r="C11" s="34">
        <f>IF(B11="","",IF(B11=1,CONFIG!$B$4,IF(B11=2,CONFIG!$B$6,IF(B11=3,CONFIG!$B$8,IF(B11=4,CONFIG!$B$10,CONFIG!$B$11)))))</f>
        <v/>
      </c>
      <c r="D11" s="35">
        <f>IF(INPUT!A14="","",MIN(CONFIG!$B$14,INPUT!E14*CONFIG!$B$13))</f>
        <v/>
      </c>
      <c r="E11" s="36">
        <f>IF(INPUT!A14="","",C11*(1+D11))</f>
        <v/>
      </c>
      <c r="F11" s="37">
        <f>IFERROR(E11/LOGIC!B33,0)</f>
        <v/>
      </c>
      <c r="G11" s="38">
        <f>F11*INPUT!$B$4</f>
        <v/>
      </c>
      <c r="H11" s="39">
        <f>IF(INPUT!A14="","",MIN(G11,INPUT!C14*CONFIG!$B$15))</f>
        <v/>
      </c>
      <c r="I11" s="35">
        <f>IFERROR(H11/INPUT!C14,0)</f>
        <v/>
      </c>
    </row>
    <row r="12">
      <c r="A12" s="32">
        <f>INPUT!A15</f>
        <v/>
      </c>
      <c r="B12" s="33">
        <f>IF(INPUT!A15="","",IF(INPUT!D15&gt;=CONFIG!$B$3,1,IF(INPUT!D15&gt;=CONFIG!$B$5,2,IF(INPUT!D15&gt;=CONFIG!$B$7,3,IF(INPUT!D15&gt;=CONFIG!$B$9,4,5)))))</f>
        <v/>
      </c>
      <c r="C12" s="34">
        <f>IF(B12="","",IF(B12=1,CONFIG!$B$4,IF(B12=2,CONFIG!$B$6,IF(B12=3,CONFIG!$B$8,IF(B12=4,CONFIG!$B$10,CONFIG!$B$11)))))</f>
        <v/>
      </c>
      <c r="D12" s="35">
        <f>IF(INPUT!A15="","",MIN(CONFIG!$B$14,INPUT!E15*CONFIG!$B$13))</f>
        <v/>
      </c>
      <c r="E12" s="36">
        <f>IF(INPUT!A15="","",C12*(1+D12))</f>
        <v/>
      </c>
      <c r="F12" s="37">
        <f>IFERROR(E12/LOGIC!B33,0)</f>
        <v/>
      </c>
      <c r="G12" s="38">
        <f>F12*INPUT!$B$4</f>
        <v/>
      </c>
      <c r="H12" s="39">
        <f>IF(INPUT!A15="","",MIN(G12,INPUT!C15*CONFIG!$B$15))</f>
        <v/>
      </c>
      <c r="I12" s="35">
        <f>IFERROR(H12/INPUT!C15,0)</f>
        <v/>
      </c>
    </row>
    <row r="13">
      <c r="A13" s="32">
        <f>INPUT!A16</f>
        <v/>
      </c>
      <c r="B13" s="33">
        <f>IF(INPUT!A16="","",IF(INPUT!D16&gt;=CONFIG!$B$3,1,IF(INPUT!D16&gt;=CONFIG!$B$5,2,IF(INPUT!D16&gt;=CONFIG!$B$7,3,IF(INPUT!D16&gt;=CONFIG!$B$9,4,5)))))</f>
        <v/>
      </c>
      <c r="C13" s="34">
        <f>IF(B13="","",IF(B13=1,CONFIG!$B$4,IF(B13=2,CONFIG!$B$6,IF(B13=3,CONFIG!$B$8,IF(B13=4,CONFIG!$B$10,CONFIG!$B$11)))))</f>
        <v/>
      </c>
      <c r="D13" s="35">
        <f>IF(INPUT!A16="","",MIN(CONFIG!$B$14,INPUT!E16*CONFIG!$B$13))</f>
        <v/>
      </c>
      <c r="E13" s="36">
        <f>IF(INPUT!A16="","",C13*(1+D13))</f>
        <v/>
      </c>
      <c r="F13" s="37">
        <f>IFERROR(E13/LOGIC!B33,0)</f>
        <v/>
      </c>
      <c r="G13" s="38">
        <f>F13*INPUT!$B$4</f>
        <v/>
      </c>
      <c r="H13" s="39">
        <f>IF(INPUT!A16="","",MIN(G13,INPUT!C16*CONFIG!$B$15))</f>
        <v/>
      </c>
      <c r="I13" s="35">
        <f>IFERROR(H13/INPUT!C16,0)</f>
        <v/>
      </c>
    </row>
    <row r="14">
      <c r="A14" s="32">
        <f>INPUT!A17</f>
        <v/>
      </c>
      <c r="B14" s="33">
        <f>IF(INPUT!A17="","",IF(INPUT!D17&gt;=CONFIG!$B$3,1,IF(INPUT!D17&gt;=CONFIG!$B$5,2,IF(INPUT!D17&gt;=CONFIG!$B$7,3,IF(INPUT!D17&gt;=CONFIG!$B$9,4,5)))))</f>
        <v/>
      </c>
      <c r="C14" s="34">
        <f>IF(B14="","",IF(B14=1,CONFIG!$B$4,IF(B14=2,CONFIG!$B$6,IF(B14=3,CONFIG!$B$8,IF(B14=4,CONFIG!$B$10,CONFIG!$B$11)))))</f>
        <v/>
      </c>
      <c r="D14" s="35">
        <f>IF(INPUT!A17="","",MIN(CONFIG!$B$14,INPUT!E17*CONFIG!$B$13))</f>
        <v/>
      </c>
      <c r="E14" s="36">
        <f>IF(INPUT!A17="","",C14*(1+D14))</f>
        <v/>
      </c>
      <c r="F14" s="37">
        <f>IFERROR(E14/LOGIC!B33,0)</f>
        <v/>
      </c>
      <c r="G14" s="38">
        <f>F14*INPUT!$B$4</f>
        <v/>
      </c>
      <c r="H14" s="39">
        <f>IF(INPUT!A17="","",MIN(G14,INPUT!C17*CONFIG!$B$15))</f>
        <v/>
      </c>
      <c r="I14" s="35">
        <f>IFERROR(H14/INPUT!C17,0)</f>
        <v/>
      </c>
    </row>
    <row r="15">
      <c r="A15" s="32">
        <f>INPUT!A18</f>
        <v/>
      </c>
      <c r="B15" s="33">
        <f>IF(INPUT!A18="","",IF(INPUT!D18&gt;=CONFIG!$B$3,1,IF(INPUT!D18&gt;=CONFIG!$B$5,2,IF(INPUT!D18&gt;=CONFIG!$B$7,3,IF(INPUT!D18&gt;=CONFIG!$B$9,4,5)))))</f>
        <v/>
      </c>
      <c r="C15" s="34">
        <f>IF(B15="","",IF(B15=1,CONFIG!$B$4,IF(B15=2,CONFIG!$B$6,IF(B15=3,CONFIG!$B$8,IF(B15=4,CONFIG!$B$10,CONFIG!$B$11)))))</f>
        <v/>
      </c>
      <c r="D15" s="35">
        <f>IF(INPUT!A18="","",MIN(CONFIG!$B$14,INPUT!E18*CONFIG!$B$13))</f>
        <v/>
      </c>
      <c r="E15" s="36">
        <f>IF(INPUT!A18="","",C15*(1+D15))</f>
        <v/>
      </c>
      <c r="F15" s="37">
        <f>IFERROR(E15/LOGIC!B33,0)</f>
        <v/>
      </c>
      <c r="G15" s="38">
        <f>F15*INPUT!$B$4</f>
        <v/>
      </c>
      <c r="H15" s="39">
        <f>IF(INPUT!A18="","",MIN(G15,INPUT!C18*CONFIG!$B$15))</f>
        <v/>
      </c>
      <c r="I15" s="35">
        <f>IFERROR(H15/INPUT!C18,0)</f>
        <v/>
      </c>
    </row>
    <row r="16">
      <c r="A16" s="32">
        <f>INPUT!A19</f>
        <v/>
      </c>
      <c r="B16" s="33">
        <f>IF(INPUT!A19="","",IF(INPUT!D19&gt;=CONFIG!$B$3,1,IF(INPUT!D19&gt;=CONFIG!$B$5,2,IF(INPUT!D19&gt;=CONFIG!$B$7,3,IF(INPUT!D19&gt;=CONFIG!$B$9,4,5)))))</f>
        <v/>
      </c>
      <c r="C16" s="34">
        <f>IF(B16="","",IF(B16=1,CONFIG!$B$4,IF(B16=2,CONFIG!$B$6,IF(B16=3,CONFIG!$B$8,IF(B16=4,CONFIG!$B$10,CONFIG!$B$11)))))</f>
        <v/>
      </c>
      <c r="D16" s="35">
        <f>IF(INPUT!A19="","",MIN(CONFIG!$B$14,INPUT!E19*CONFIG!$B$13))</f>
        <v/>
      </c>
      <c r="E16" s="36">
        <f>IF(INPUT!A19="","",C16*(1+D16))</f>
        <v/>
      </c>
      <c r="F16" s="37">
        <f>IFERROR(E16/LOGIC!B33,0)</f>
        <v/>
      </c>
      <c r="G16" s="38">
        <f>F16*INPUT!$B$4</f>
        <v/>
      </c>
      <c r="H16" s="39">
        <f>IF(INPUT!A19="","",MIN(G16,INPUT!C19*CONFIG!$B$15))</f>
        <v/>
      </c>
      <c r="I16" s="35">
        <f>IFERROR(H16/INPUT!C19,0)</f>
        <v/>
      </c>
    </row>
    <row r="17">
      <c r="A17" s="32">
        <f>INPUT!A20</f>
        <v/>
      </c>
      <c r="B17" s="33">
        <f>IF(INPUT!A20="","",IF(INPUT!D20&gt;=CONFIG!$B$3,1,IF(INPUT!D20&gt;=CONFIG!$B$5,2,IF(INPUT!D20&gt;=CONFIG!$B$7,3,IF(INPUT!D20&gt;=CONFIG!$B$9,4,5)))))</f>
        <v/>
      </c>
      <c r="C17" s="34">
        <f>IF(B17="","",IF(B17=1,CONFIG!$B$4,IF(B17=2,CONFIG!$B$6,IF(B17=3,CONFIG!$B$8,IF(B17=4,CONFIG!$B$10,CONFIG!$B$11)))))</f>
        <v/>
      </c>
      <c r="D17" s="35">
        <f>IF(INPUT!A20="","",MIN(CONFIG!$B$14,INPUT!E20*CONFIG!$B$13))</f>
        <v/>
      </c>
      <c r="E17" s="36">
        <f>IF(INPUT!A20="","",C17*(1+D17))</f>
        <v/>
      </c>
      <c r="F17" s="37">
        <f>IFERROR(E17/LOGIC!B33,0)</f>
        <v/>
      </c>
      <c r="G17" s="38">
        <f>F17*INPUT!$B$4</f>
        <v/>
      </c>
      <c r="H17" s="39">
        <f>IF(INPUT!A20="","",MIN(G17,INPUT!C20*CONFIG!$B$15))</f>
        <v/>
      </c>
      <c r="I17" s="35">
        <f>IFERROR(H17/INPUT!C20,0)</f>
        <v/>
      </c>
    </row>
    <row r="18">
      <c r="A18" s="32">
        <f>INPUT!A21</f>
        <v/>
      </c>
      <c r="B18" s="33">
        <f>IF(INPUT!A21="","",IF(INPUT!D21&gt;=CONFIG!$B$3,1,IF(INPUT!D21&gt;=CONFIG!$B$5,2,IF(INPUT!D21&gt;=CONFIG!$B$7,3,IF(INPUT!D21&gt;=CONFIG!$B$9,4,5)))))</f>
        <v/>
      </c>
      <c r="C18" s="34">
        <f>IF(B18="","",IF(B18=1,CONFIG!$B$4,IF(B18=2,CONFIG!$B$6,IF(B18=3,CONFIG!$B$8,IF(B18=4,CONFIG!$B$10,CONFIG!$B$11)))))</f>
        <v/>
      </c>
      <c r="D18" s="35">
        <f>IF(INPUT!A21="","",MIN(CONFIG!$B$14,INPUT!E21*CONFIG!$B$13))</f>
        <v/>
      </c>
      <c r="E18" s="36">
        <f>IF(INPUT!A21="","",C18*(1+D18))</f>
        <v/>
      </c>
      <c r="F18" s="37">
        <f>IFERROR(E18/LOGIC!B33,0)</f>
        <v/>
      </c>
      <c r="G18" s="38">
        <f>F18*INPUT!$B$4</f>
        <v/>
      </c>
      <c r="H18" s="39">
        <f>IF(INPUT!A21="","",MIN(G18,INPUT!C21*CONFIG!$B$15))</f>
        <v/>
      </c>
      <c r="I18" s="35">
        <f>IFERROR(H18/INPUT!C21,0)</f>
        <v/>
      </c>
    </row>
    <row r="19">
      <c r="A19" s="32">
        <f>INPUT!A22</f>
        <v/>
      </c>
      <c r="B19" s="33">
        <f>IF(INPUT!A22="","",IF(INPUT!D22&gt;=CONFIG!$B$3,1,IF(INPUT!D22&gt;=CONFIG!$B$5,2,IF(INPUT!D22&gt;=CONFIG!$B$7,3,IF(INPUT!D22&gt;=CONFIG!$B$9,4,5)))))</f>
        <v/>
      </c>
      <c r="C19" s="34">
        <f>IF(B19="","",IF(B19=1,CONFIG!$B$4,IF(B19=2,CONFIG!$B$6,IF(B19=3,CONFIG!$B$8,IF(B19=4,CONFIG!$B$10,CONFIG!$B$11)))))</f>
        <v/>
      </c>
      <c r="D19" s="35">
        <f>IF(INPUT!A22="","",MIN(CONFIG!$B$14,INPUT!E22*CONFIG!$B$13))</f>
        <v/>
      </c>
      <c r="E19" s="36">
        <f>IF(INPUT!A22="","",C19*(1+D19))</f>
        <v/>
      </c>
      <c r="F19" s="37">
        <f>IFERROR(E19/LOGIC!B33,0)</f>
        <v/>
      </c>
      <c r="G19" s="38">
        <f>F19*INPUT!$B$4</f>
        <v/>
      </c>
      <c r="H19" s="39">
        <f>IF(INPUT!A22="","",MIN(G19,INPUT!C22*CONFIG!$B$15))</f>
        <v/>
      </c>
      <c r="I19" s="35">
        <f>IFERROR(H19/INPUT!C22,0)</f>
        <v/>
      </c>
    </row>
    <row r="20">
      <c r="A20" s="32">
        <f>INPUT!A23</f>
        <v/>
      </c>
      <c r="B20" s="33">
        <f>IF(INPUT!A23="","",IF(INPUT!D23&gt;=CONFIG!$B$3,1,IF(INPUT!D23&gt;=CONFIG!$B$5,2,IF(INPUT!D23&gt;=CONFIG!$B$7,3,IF(INPUT!D23&gt;=CONFIG!$B$9,4,5)))))</f>
        <v/>
      </c>
      <c r="C20" s="34">
        <f>IF(B20="","",IF(B20=1,CONFIG!$B$4,IF(B20=2,CONFIG!$B$6,IF(B20=3,CONFIG!$B$8,IF(B20=4,CONFIG!$B$10,CONFIG!$B$11)))))</f>
        <v/>
      </c>
      <c r="D20" s="35">
        <f>IF(INPUT!A23="","",MIN(CONFIG!$B$14,INPUT!E23*CONFIG!$B$13))</f>
        <v/>
      </c>
      <c r="E20" s="36">
        <f>IF(INPUT!A23="","",C20*(1+D20))</f>
        <v/>
      </c>
      <c r="F20" s="37">
        <f>IFERROR(E20/LOGIC!B33,0)</f>
        <v/>
      </c>
      <c r="G20" s="38">
        <f>F20*INPUT!$B$4</f>
        <v/>
      </c>
      <c r="H20" s="39">
        <f>IF(INPUT!A23="","",MIN(G20,INPUT!C23*CONFIG!$B$15))</f>
        <v/>
      </c>
      <c r="I20" s="35">
        <f>IFERROR(H20/INPUT!C23,0)</f>
        <v/>
      </c>
    </row>
    <row r="21">
      <c r="A21" s="32">
        <f>INPUT!A24</f>
        <v/>
      </c>
      <c r="B21" s="33">
        <f>IF(INPUT!A24="","",IF(INPUT!D24&gt;=CONFIG!$B$3,1,IF(INPUT!D24&gt;=CONFIG!$B$5,2,IF(INPUT!D24&gt;=CONFIG!$B$7,3,IF(INPUT!D24&gt;=CONFIG!$B$9,4,5)))))</f>
        <v/>
      </c>
      <c r="C21" s="34">
        <f>IF(B21="","",IF(B21=1,CONFIG!$B$4,IF(B21=2,CONFIG!$B$6,IF(B21=3,CONFIG!$B$8,IF(B21=4,CONFIG!$B$10,CONFIG!$B$11)))))</f>
        <v/>
      </c>
      <c r="D21" s="35">
        <f>IF(INPUT!A24="","",MIN(CONFIG!$B$14,INPUT!E24*CONFIG!$B$13))</f>
        <v/>
      </c>
      <c r="E21" s="36">
        <f>IF(INPUT!A24="","",C21*(1+D21))</f>
        <v/>
      </c>
      <c r="F21" s="37">
        <f>IFERROR(E21/LOGIC!B33,0)</f>
        <v/>
      </c>
      <c r="G21" s="38">
        <f>F21*INPUT!$B$4</f>
        <v/>
      </c>
      <c r="H21" s="39">
        <f>IF(INPUT!A24="","",MIN(G21,INPUT!C24*CONFIG!$B$15))</f>
        <v/>
      </c>
      <c r="I21" s="35">
        <f>IFERROR(H21/INPUT!C24,0)</f>
        <v/>
      </c>
    </row>
    <row r="22">
      <c r="A22" s="32">
        <f>INPUT!A25</f>
        <v/>
      </c>
      <c r="B22" s="33">
        <f>IF(INPUT!A25="","",IF(INPUT!D25&gt;=CONFIG!$B$3,1,IF(INPUT!D25&gt;=CONFIG!$B$5,2,IF(INPUT!D25&gt;=CONFIG!$B$7,3,IF(INPUT!D25&gt;=CONFIG!$B$9,4,5)))))</f>
        <v/>
      </c>
      <c r="C22" s="34">
        <f>IF(B22="","",IF(B22=1,CONFIG!$B$4,IF(B22=2,CONFIG!$B$6,IF(B22=3,CONFIG!$B$8,IF(B22=4,CONFIG!$B$10,CONFIG!$B$11)))))</f>
        <v/>
      </c>
      <c r="D22" s="35">
        <f>IF(INPUT!A25="","",MIN(CONFIG!$B$14,INPUT!E25*CONFIG!$B$13))</f>
        <v/>
      </c>
      <c r="E22" s="36">
        <f>IF(INPUT!A25="","",C22*(1+D22))</f>
        <v/>
      </c>
      <c r="F22" s="37">
        <f>IFERROR(E22/LOGIC!B33,0)</f>
        <v/>
      </c>
      <c r="G22" s="38">
        <f>F22*INPUT!$B$4</f>
        <v/>
      </c>
      <c r="H22" s="39">
        <f>IF(INPUT!A25="","",MIN(G22,INPUT!C25*CONFIG!$B$15))</f>
        <v/>
      </c>
      <c r="I22" s="35">
        <f>IFERROR(H22/INPUT!C25,0)</f>
        <v/>
      </c>
    </row>
    <row r="23">
      <c r="A23" s="32">
        <f>INPUT!A26</f>
        <v/>
      </c>
      <c r="B23" s="33">
        <f>IF(INPUT!A26="","",IF(INPUT!D26&gt;=CONFIG!$B$3,1,IF(INPUT!D26&gt;=CONFIG!$B$5,2,IF(INPUT!D26&gt;=CONFIG!$B$7,3,IF(INPUT!D26&gt;=CONFIG!$B$9,4,5)))))</f>
        <v/>
      </c>
      <c r="C23" s="34">
        <f>IF(B23="","",IF(B23=1,CONFIG!$B$4,IF(B23=2,CONFIG!$B$6,IF(B23=3,CONFIG!$B$8,IF(B23=4,CONFIG!$B$10,CONFIG!$B$11)))))</f>
        <v/>
      </c>
      <c r="D23" s="35">
        <f>IF(INPUT!A26="","",MIN(CONFIG!$B$14,INPUT!E26*CONFIG!$B$13))</f>
        <v/>
      </c>
      <c r="E23" s="36">
        <f>IF(INPUT!A26="","",C23*(1+D23))</f>
        <v/>
      </c>
      <c r="F23" s="37">
        <f>IFERROR(E23/LOGIC!B33,0)</f>
        <v/>
      </c>
      <c r="G23" s="38">
        <f>F23*INPUT!$B$4</f>
        <v/>
      </c>
      <c r="H23" s="39">
        <f>IF(INPUT!A26="","",MIN(G23,INPUT!C26*CONFIG!$B$15))</f>
        <v/>
      </c>
      <c r="I23" s="35">
        <f>IFERROR(H23/INPUT!C26,0)</f>
        <v/>
      </c>
    </row>
    <row r="24">
      <c r="A24" s="32">
        <f>INPUT!A27</f>
        <v/>
      </c>
      <c r="B24" s="33">
        <f>IF(INPUT!A27="","",IF(INPUT!D27&gt;=CONFIG!$B$3,1,IF(INPUT!D27&gt;=CONFIG!$B$5,2,IF(INPUT!D27&gt;=CONFIG!$B$7,3,IF(INPUT!D27&gt;=CONFIG!$B$9,4,5)))))</f>
        <v/>
      </c>
      <c r="C24" s="34">
        <f>IF(B24="","",IF(B24=1,CONFIG!$B$4,IF(B24=2,CONFIG!$B$6,IF(B24=3,CONFIG!$B$8,IF(B24=4,CONFIG!$B$10,CONFIG!$B$11)))))</f>
        <v/>
      </c>
      <c r="D24" s="35">
        <f>IF(INPUT!A27="","",MIN(CONFIG!$B$14,INPUT!E27*CONFIG!$B$13))</f>
        <v/>
      </c>
      <c r="E24" s="36">
        <f>IF(INPUT!A27="","",C24*(1+D24))</f>
        <v/>
      </c>
      <c r="F24" s="37">
        <f>IFERROR(E24/LOGIC!B33,0)</f>
        <v/>
      </c>
      <c r="G24" s="38">
        <f>F24*INPUT!$B$4</f>
        <v/>
      </c>
      <c r="H24" s="39">
        <f>IF(INPUT!A27="","",MIN(G24,INPUT!C27*CONFIG!$B$15))</f>
        <v/>
      </c>
      <c r="I24" s="35">
        <f>IFERROR(H24/INPUT!C27,0)</f>
        <v/>
      </c>
    </row>
    <row r="25">
      <c r="A25" s="32">
        <f>INPUT!A28</f>
        <v/>
      </c>
      <c r="B25" s="33">
        <f>IF(INPUT!A28="","",IF(INPUT!D28&gt;=CONFIG!$B$3,1,IF(INPUT!D28&gt;=CONFIG!$B$5,2,IF(INPUT!D28&gt;=CONFIG!$B$7,3,IF(INPUT!D28&gt;=CONFIG!$B$9,4,5)))))</f>
        <v/>
      </c>
      <c r="C25" s="34">
        <f>IF(B25="","",IF(B25=1,CONFIG!$B$4,IF(B25=2,CONFIG!$B$6,IF(B25=3,CONFIG!$B$8,IF(B25=4,CONFIG!$B$10,CONFIG!$B$11)))))</f>
        <v/>
      </c>
      <c r="D25" s="35">
        <f>IF(INPUT!A28="","",MIN(CONFIG!$B$14,INPUT!E28*CONFIG!$B$13))</f>
        <v/>
      </c>
      <c r="E25" s="36">
        <f>IF(INPUT!A28="","",C25*(1+D25))</f>
        <v/>
      </c>
      <c r="F25" s="37">
        <f>IFERROR(E25/LOGIC!B33,0)</f>
        <v/>
      </c>
      <c r="G25" s="38">
        <f>F25*INPUT!$B$4</f>
        <v/>
      </c>
      <c r="H25" s="39">
        <f>IF(INPUT!A28="","",MIN(G25,INPUT!C28*CONFIG!$B$15))</f>
        <v/>
      </c>
      <c r="I25" s="35">
        <f>IFERROR(H25/INPUT!C28,0)</f>
        <v/>
      </c>
    </row>
    <row r="26">
      <c r="A26" s="32">
        <f>INPUT!A29</f>
        <v/>
      </c>
      <c r="B26" s="33">
        <f>IF(INPUT!A29="","",IF(INPUT!D29&gt;=CONFIG!$B$3,1,IF(INPUT!D29&gt;=CONFIG!$B$5,2,IF(INPUT!D29&gt;=CONFIG!$B$7,3,IF(INPUT!D29&gt;=CONFIG!$B$9,4,5)))))</f>
        <v/>
      </c>
      <c r="C26" s="34">
        <f>IF(B26="","",IF(B26=1,CONFIG!$B$4,IF(B26=2,CONFIG!$B$6,IF(B26=3,CONFIG!$B$8,IF(B26=4,CONFIG!$B$10,CONFIG!$B$11)))))</f>
        <v/>
      </c>
      <c r="D26" s="35">
        <f>IF(INPUT!A29="","",MIN(CONFIG!$B$14,INPUT!E29*CONFIG!$B$13))</f>
        <v/>
      </c>
      <c r="E26" s="36">
        <f>IF(INPUT!A29="","",C26*(1+D26))</f>
        <v/>
      </c>
      <c r="F26" s="37">
        <f>IFERROR(E26/LOGIC!B33,0)</f>
        <v/>
      </c>
      <c r="G26" s="38">
        <f>F26*INPUT!$B$4</f>
        <v/>
      </c>
      <c r="H26" s="39">
        <f>IF(INPUT!A29="","",MIN(G26,INPUT!C29*CONFIG!$B$15))</f>
        <v/>
      </c>
      <c r="I26" s="35">
        <f>IFERROR(H26/INPUT!C29,0)</f>
        <v/>
      </c>
    </row>
    <row r="27">
      <c r="A27" s="32">
        <f>INPUT!A30</f>
        <v/>
      </c>
      <c r="B27" s="33">
        <f>IF(INPUT!A30="","",IF(INPUT!D30&gt;=CONFIG!$B$3,1,IF(INPUT!D30&gt;=CONFIG!$B$5,2,IF(INPUT!D30&gt;=CONFIG!$B$7,3,IF(INPUT!D30&gt;=CONFIG!$B$9,4,5)))))</f>
        <v/>
      </c>
      <c r="C27" s="34">
        <f>IF(B27="","",IF(B27=1,CONFIG!$B$4,IF(B27=2,CONFIG!$B$6,IF(B27=3,CONFIG!$B$8,IF(B27=4,CONFIG!$B$10,CONFIG!$B$11)))))</f>
        <v/>
      </c>
      <c r="D27" s="35">
        <f>IF(INPUT!A30="","",MIN(CONFIG!$B$14,INPUT!E30*CONFIG!$B$13))</f>
        <v/>
      </c>
      <c r="E27" s="36">
        <f>IF(INPUT!A30="","",C27*(1+D27))</f>
        <v/>
      </c>
      <c r="F27" s="37">
        <f>IFERROR(E27/LOGIC!B33,0)</f>
        <v/>
      </c>
      <c r="G27" s="38">
        <f>F27*INPUT!$B$4</f>
        <v/>
      </c>
      <c r="H27" s="39">
        <f>IF(INPUT!A30="","",MIN(G27,INPUT!C30*CONFIG!$B$15))</f>
        <v/>
      </c>
      <c r="I27" s="35">
        <f>IFERROR(H27/INPUT!C30,0)</f>
        <v/>
      </c>
    </row>
    <row r="28">
      <c r="A28" s="32">
        <f>INPUT!A31</f>
        <v/>
      </c>
      <c r="B28" s="33">
        <f>IF(INPUT!A31="","",IF(INPUT!D31&gt;=CONFIG!$B$3,1,IF(INPUT!D31&gt;=CONFIG!$B$5,2,IF(INPUT!D31&gt;=CONFIG!$B$7,3,IF(INPUT!D31&gt;=CONFIG!$B$9,4,5)))))</f>
        <v/>
      </c>
      <c r="C28" s="34">
        <f>IF(B28="","",IF(B28=1,CONFIG!$B$4,IF(B28=2,CONFIG!$B$6,IF(B28=3,CONFIG!$B$8,IF(B28=4,CONFIG!$B$10,CONFIG!$B$11)))))</f>
        <v/>
      </c>
      <c r="D28" s="35">
        <f>IF(INPUT!A31="","",MIN(CONFIG!$B$14,INPUT!E31*CONFIG!$B$13))</f>
        <v/>
      </c>
      <c r="E28" s="36">
        <f>IF(INPUT!A31="","",C28*(1+D28))</f>
        <v/>
      </c>
      <c r="F28" s="37">
        <f>IFERROR(E28/LOGIC!B33,0)</f>
        <v/>
      </c>
      <c r="G28" s="38">
        <f>F28*INPUT!$B$4</f>
        <v/>
      </c>
      <c r="H28" s="39">
        <f>IF(INPUT!A31="","",MIN(G28,INPUT!C31*CONFIG!$B$15))</f>
        <v/>
      </c>
      <c r="I28" s="35">
        <f>IFERROR(H28/INPUT!C31,0)</f>
        <v/>
      </c>
    </row>
    <row r="29">
      <c r="A29" s="32">
        <f>INPUT!A32</f>
        <v/>
      </c>
      <c r="B29" s="33">
        <f>IF(INPUT!A32="","",IF(INPUT!D32&gt;=CONFIG!$B$3,1,IF(INPUT!D32&gt;=CONFIG!$B$5,2,IF(INPUT!D32&gt;=CONFIG!$B$7,3,IF(INPUT!D32&gt;=CONFIG!$B$9,4,5)))))</f>
        <v/>
      </c>
      <c r="C29" s="34">
        <f>IF(B29="","",IF(B29=1,CONFIG!$B$4,IF(B29=2,CONFIG!$B$6,IF(B29=3,CONFIG!$B$8,IF(B29=4,CONFIG!$B$10,CONFIG!$B$11)))))</f>
        <v/>
      </c>
      <c r="D29" s="35">
        <f>IF(INPUT!A32="","",MIN(CONFIG!$B$14,INPUT!E32*CONFIG!$B$13))</f>
        <v/>
      </c>
      <c r="E29" s="36">
        <f>IF(INPUT!A32="","",C29*(1+D29))</f>
        <v/>
      </c>
      <c r="F29" s="37">
        <f>IFERROR(E29/LOGIC!B33,0)</f>
        <v/>
      </c>
      <c r="G29" s="38">
        <f>F29*INPUT!$B$4</f>
        <v/>
      </c>
      <c r="H29" s="39">
        <f>IF(INPUT!A32="","",MIN(G29,INPUT!C32*CONFIG!$B$15))</f>
        <v/>
      </c>
      <c r="I29" s="35">
        <f>IFERROR(H29/INPUT!C32,0)</f>
        <v/>
      </c>
    </row>
    <row r="31" ht="28" customHeight="1">
      <c r="A31" s="30" t="inlineStr">
        <is>
          <t xml:space="preserve">  TOTALS &amp; DISTRIBUTION</t>
        </is>
      </c>
      <c r="B31" s="31" t="n"/>
      <c r="C31" s="31" t="n"/>
      <c r="D31" s="31" t="n"/>
      <c r="E31" s="31" t="n"/>
      <c r="F31" s="31" t="n"/>
      <c r="G31" s="31" t="n"/>
      <c r="H31" s="31" t="n"/>
      <c r="I31" s="31" t="n"/>
    </row>
    <row r="33" ht="28" customHeight="1">
      <c r="A33" s="32" t="inlineStr">
        <is>
          <t>Total Weighted Score</t>
        </is>
      </c>
      <c r="B33" s="36">
        <f>SUM(E5:E29)</f>
        <v/>
      </c>
    </row>
    <row r="34" ht="28" customHeight="1">
      <c r="A34" s="32" t="inlineStr">
        <is>
          <t>Total Employees (with data)</t>
        </is>
      </c>
      <c r="B34" s="40">
        <f>COUNTA(A5:A29)</f>
        <v/>
      </c>
    </row>
    <row r="35" ht="28" customHeight="1">
      <c r="A35" s="32" t="inlineStr">
        <is>
          <t>Bonus Pool</t>
        </is>
      </c>
      <c r="B35" s="39">
        <f>INPUT!B4</f>
        <v/>
      </c>
    </row>
    <row r="36" ht="28" customHeight="1">
      <c r="A36" s="32" t="inlineStr">
        <is>
          <t>Total Allocated</t>
        </is>
      </c>
      <c r="B36" s="39">
        <f>SUM(H5:H29)</f>
        <v/>
      </c>
    </row>
    <row r="37" ht="28" customHeight="1">
      <c r="A37" s="32" t="inlineStr">
        <is>
          <t>Budget Utilization</t>
        </is>
      </c>
      <c r="B37" s="41">
        <f>IFERROR(B36/INPUT!B4,0)</f>
        <v/>
      </c>
    </row>
    <row r="38" ht="28" customHeight="1">
      <c r="A38" s="32" t="inlineStr">
        <is>
          <t>Remaining Budget</t>
        </is>
      </c>
      <c r="B38" s="39">
        <f>INPUT!B4-B36</f>
        <v/>
      </c>
    </row>
    <row r="39" ht="28" customHeight="1">
      <c r="A39" s="32" t="inlineStr">
        <is>
          <t>Average Bonus</t>
        </is>
      </c>
      <c r="B39" s="39">
        <f>IFERROR(B36/B34,0)</f>
        <v/>
      </c>
    </row>
    <row r="40" ht="28" customHeight="1">
      <c r="A40" s="32" t="inlineStr">
        <is>
          <t>Median Bonus</t>
        </is>
      </c>
      <c r="B40" s="39">
        <f>MEDIAN(H5:H29)</f>
        <v/>
      </c>
    </row>
    <row r="41" ht="28" customHeight="1">
      <c r="A41" s="32" t="inlineStr">
        <is>
          <t>Min Bonus</t>
        </is>
      </c>
      <c r="B41" s="39">
        <f>MIN(H5:H29)</f>
        <v/>
      </c>
    </row>
    <row r="42" ht="28" customHeight="1">
      <c r="A42" s="32" t="inlineStr">
        <is>
          <t>Max Bonus</t>
        </is>
      </c>
      <c r="B42" s="39">
        <f>MAX(H5:H29)</f>
        <v/>
      </c>
    </row>
    <row r="43" ht="28" customHeight="1">
      <c r="A43" s="32" t="inlineStr">
        <is>
          <t>Tier 1 Count</t>
        </is>
      </c>
      <c r="B43" s="40">
        <f>COUNTIF(B5:B29,1)</f>
        <v/>
      </c>
    </row>
    <row r="44" ht="28" customHeight="1">
      <c r="A44" s="32" t="inlineStr">
        <is>
          <t>Tier 2 Count</t>
        </is>
      </c>
      <c r="B44" s="40">
        <f>COUNTIF(B5:B29,2)</f>
        <v/>
      </c>
    </row>
    <row r="45" ht="28" customHeight="1">
      <c r="A45" s="32" t="inlineStr">
        <is>
          <t>Tier 3 Count</t>
        </is>
      </c>
      <c r="B45" s="40">
        <f>COUNTIF(B5:B29,3)</f>
        <v/>
      </c>
    </row>
    <row r="46" ht="28" customHeight="1">
      <c r="A46" s="32" t="inlineStr">
        <is>
          <t>Tier 4 Count</t>
        </is>
      </c>
      <c r="B46" s="40">
        <f>COUNTIF(B5:B29,4)</f>
        <v/>
      </c>
    </row>
    <row r="47" ht="28" customHeight="1">
      <c r="A47" s="32" t="inlineStr">
        <is>
          <t>Tier 5 Count</t>
        </is>
      </c>
      <c r="B47" s="40">
        <f>COUNTIF(B5:B29,5)</f>
        <v/>
      </c>
    </row>
  </sheetData>
  <mergeCells count="3">
    <mergeCell ref="A1:I1"/>
    <mergeCell ref="A31:I31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4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2" t="inlineStr">
        <is>
          <t>BONUS DISTRIBUTION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BUDGET OVERVIEW</t>
        </is>
      </c>
      <c r="B4" s="17" t="n"/>
      <c r="C4" s="17" t="n"/>
      <c r="D4" s="17" t="n"/>
      <c r="E4" s="17" t="n"/>
    </row>
    <row r="5" ht="32" customHeight="1">
      <c r="A5" s="18" t="inlineStr">
        <is>
          <t>Bonus Pool</t>
        </is>
      </c>
      <c r="B5" s="43">
        <f>LOGIC!B35</f>
        <v/>
      </c>
    </row>
    <row r="6" ht="32" customHeight="1">
      <c r="A6" s="18" t="inlineStr">
        <is>
          <t>Total Allocated</t>
        </is>
      </c>
      <c r="B6" s="43">
        <f>LOGIC!B36</f>
        <v/>
      </c>
    </row>
    <row r="7" ht="32" customHeight="1">
      <c r="A7" s="18" t="inlineStr">
        <is>
          <t>Budget Utilization</t>
        </is>
      </c>
      <c r="B7" s="44">
        <f>LOGIC!B37</f>
        <v/>
      </c>
    </row>
    <row r="8" ht="32" customHeight="1">
      <c r="A8" s="18" t="inlineStr">
        <is>
          <t>Remaining Budget</t>
        </is>
      </c>
      <c r="B8" s="43">
        <f>LOGIC!B38</f>
        <v/>
      </c>
    </row>
    <row r="10" ht="28" customHeight="1">
      <c r="A10" s="45" t="inlineStr">
        <is>
          <t xml:space="preserve">  DISTRIBUTION STATS</t>
        </is>
      </c>
      <c r="B10" s="46" t="n"/>
      <c r="C10" s="46" t="n"/>
      <c r="D10" s="46" t="n"/>
      <c r="E10" s="46" t="n"/>
    </row>
    <row r="11" ht="32" customHeight="1">
      <c r="A11" s="18" t="inlineStr">
        <is>
          <t>Employees Eligible</t>
        </is>
      </c>
      <c r="B11" s="47">
        <f>LOGIC!B34</f>
        <v/>
      </c>
    </row>
    <row r="12" ht="32" customHeight="1">
      <c r="A12" s="18" t="inlineStr">
        <is>
          <t>Average Bonus</t>
        </is>
      </c>
      <c r="B12" s="43">
        <f>LOGIC!B39</f>
        <v/>
      </c>
    </row>
    <row r="13" ht="32" customHeight="1">
      <c r="A13" s="18" t="inlineStr">
        <is>
          <t>Median Bonus</t>
        </is>
      </c>
      <c r="B13" s="43">
        <f>LOGIC!B40</f>
        <v/>
      </c>
    </row>
    <row r="14" ht="32" customHeight="1">
      <c r="A14" s="18" t="inlineStr">
        <is>
          <t>Min Bonus</t>
        </is>
      </c>
      <c r="B14" s="43">
        <f>LOGIC!B41</f>
        <v/>
      </c>
    </row>
    <row r="15" ht="32" customHeight="1">
      <c r="A15" s="18" t="inlineStr">
        <is>
          <t>Max Bonus</t>
        </is>
      </c>
      <c r="B15" s="43">
        <f>LOGIC!B42</f>
        <v/>
      </c>
    </row>
    <row r="17" ht="28" customHeight="1">
      <c r="A17" s="7" t="inlineStr">
        <is>
          <t xml:space="preserve">  TIER DISTRIBUTION</t>
        </is>
      </c>
      <c r="B17" s="8" t="n"/>
      <c r="C17" s="8" t="n"/>
      <c r="D17" s="8" t="n"/>
      <c r="E17" s="8" t="n"/>
    </row>
    <row r="18" ht="32" customHeight="1">
      <c r="A18" s="18" t="inlineStr">
        <is>
          <t>Tier 1 — Exceptional</t>
        </is>
      </c>
      <c r="B18" s="47">
        <f>LOGIC!B43</f>
        <v/>
      </c>
    </row>
    <row r="19" ht="32" customHeight="1">
      <c r="A19" s="18" t="inlineStr">
        <is>
          <t>Tier 2 — Strong</t>
        </is>
      </c>
      <c r="B19" s="47">
        <f>LOGIC!B44</f>
        <v/>
      </c>
    </row>
    <row r="20" ht="32" customHeight="1">
      <c r="A20" s="18" t="inlineStr">
        <is>
          <t>Tier 3 — Meets Expectations</t>
        </is>
      </c>
      <c r="B20" s="47">
        <f>LOGIC!B45</f>
        <v/>
      </c>
    </row>
    <row r="21" ht="32" customHeight="1">
      <c r="A21" s="18" t="inlineStr">
        <is>
          <t>Tier 4 — Below</t>
        </is>
      </c>
      <c r="B21" s="47">
        <f>LOGIC!B46</f>
        <v/>
      </c>
    </row>
    <row r="22" ht="32" customHeight="1">
      <c r="A22" s="18" t="inlineStr">
        <is>
          <t>Tier 5 — Needs Improvement</t>
        </is>
      </c>
      <c r="B22" s="47">
        <f>LOGIC!B47</f>
        <v/>
      </c>
    </row>
    <row r="24" ht="28" customHeight="1">
      <c r="A24" s="30" t="inlineStr">
        <is>
          <t xml:space="preserve">  EMPLOYEE BONUS DETAIL</t>
        </is>
      </c>
      <c r="B24" s="31" t="n"/>
      <c r="C24" s="31" t="n"/>
      <c r="D24" s="31" t="n"/>
      <c r="E24" s="31" t="n"/>
    </row>
    <row r="25" ht="32" customHeight="1">
      <c r="A25" s="20" t="inlineStr">
        <is>
          <t>Employee</t>
        </is>
      </c>
      <c r="B25" s="20" t="inlineStr">
        <is>
          <t>Tier</t>
        </is>
      </c>
      <c r="C25" s="20" t="inlineStr">
        <is>
          <t>Bonus Amount</t>
        </is>
      </c>
      <c r="D25" s="20" t="inlineStr">
        <is>
          <t>% of Salary</t>
        </is>
      </c>
      <c r="E25" s="20" t="inlineStr">
        <is>
          <t>Status</t>
        </is>
      </c>
    </row>
    <row r="26">
      <c r="A26" s="18">
        <f>LOGIC!A5</f>
        <v/>
      </c>
      <c r="B26" s="48">
        <f>LOGIC!B5</f>
        <v/>
      </c>
      <c r="C26" s="49">
        <f>LOGIC!H5</f>
        <v/>
      </c>
      <c r="D26" s="50">
        <f>LOGIC!I5</f>
        <v/>
      </c>
      <c r="E26" s="51">
        <f>IF(LOGIC!A5="","",IF(LOGIC!I5&gt;=CONFIG!$B$15,"CAPPED",IF(LOGIC!H5&gt;0,"ELIGIBLE","NO BONUS")))</f>
        <v/>
      </c>
    </row>
    <row r="27">
      <c r="A27" s="18">
        <f>LOGIC!A6</f>
        <v/>
      </c>
      <c r="B27" s="48">
        <f>LOGIC!B6</f>
        <v/>
      </c>
      <c r="C27" s="49">
        <f>LOGIC!H6</f>
        <v/>
      </c>
      <c r="D27" s="50">
        <f>LOGIC!I6</f>
        <v/>
      </c>
      <c r="E27" s="51">
        <f>IF(LOGIC!A6="","",IF(LOGIC!I6&gt;=CONFIG!$B$15,"CAPPED",IF(LOGIC!H6&gt;0,"ELIGIBLE","NO BONUS")))</f>
        <v/>
      </c>
    </row>
    <row r="28">
      <c r="A28" s="18">
        <f>LOGIC!A7</f>
        <v/>
      </c>
      <c r="B28" s="48">
        <f>LOGIC!B7</f>
        <v/>
      </c>
      <c r="C28" s="49">
        <f>LOGIC!H7</f>
        <v/>
      </c>
      <c r="D28" s="50">
        <f>LOGIC!I7</f>
        <v/>
      </c>
      <c r="E28" s="51">
        <f>IF(LOGIC!A7="","",IF(LOGIC!I7&gt;=CONFIG!$B$15,"CAPPED",IF(LOGIC!H7&gt;0,"ELIGIBLE","NO BONUS")))</f>
        <v/>
      </c>
    </row>
    <row r="29">
      <c r="A29" s="18">
        <f>LOGIC!A8</f>
        <v/>
      </c>
      <c r="B29" s="48">
        <f>LOGIC!B8</f>
        <v/>
      </c>
      <c r="C29" s="49">
        <f>LOGIC!H8</f>
        <v/>
      </c>
      <c r="D29" s="50">
        <f>LOGIC!I8</f>
        <v/>
      </c>
      <c r="E29" s="51">
        <f>IF(LOGIC!A8="","",IF(LOGIC!I8&gt;=CONFIG!$B$15,"CAPPED",IF(LOGIC!H8&gt;0,"ELIGIBLE","NO BONUS")))</f>
        <v/>
      </c>
    </row>
    <row r="30">
      <c r="A30" s="18">
        <f>LOGIC!A9</f>
        <v/>
      </c>
      <c r="B30" s="48">
        <f>LOGIC!B9</f>
        <v/>
      </c>
      <c r="C30" s="49">
        <f>LOGIC!H9</f>
        <v/>
      </c>
      <c r="D30" s="50">
        <f>LOGIC!I9</f>
        <v/>
      </c>
      <c r="E30" s="51">
        <f>IF(LOGIC!A9="","",IF(LOGIC!I9&gt;=CONFIG!$B$15,"CAPPED",IF(LOGIC!H9&gt;0,"ELIGIBLE","NO BONUS")))</f>
        <v/>
      </c>
    </row>
    <row r="31">
      <c r="A31" s="18">
        <f>LOGIC!A10</f>
        <v/>
      </c>
      <c r="B31" s="48">
        <f>LOGIC!B10</f>
        <v/>
      </c>
      <c r="C31" s="49">
        <f>LOGIC!H10</f>
        <v/>
      </c>
      <c r="D31" s="50">
        <f>LOGIC!I10</f>
        <v/>
      </c>
      <c r="E31" s="51">
        <f>IF(LOGIC!A10="","",IF(LOGIC!I10&gt;=CONFIG!$B$15,"CAPPED",IF(LOGIC!H10&gt;0,"ELIGIBLE","NO BONUS")))</f>
        <v/>
      </c>
    </row>
    <row r="32">
      <c r="A32" s="18">
        <f>LOGIC!A11</f>
        <v/>
      </c>
      <c r="B32" s="48">
        <f>LOGIC!B11</f>
        <v/>
      </c>
      <c r="C32" s="49">
        <f>LOGIC!H11</f>
        <v/>
      </c>
      <c r="D32" s="50">
        <f>LOGIC!I11</f>
        <v/>
      </c>
      <c r="E32" s="51">
        <f>IF(LOGIC!A11="","",IF(LOGIC!I11&gt;=CONFIG!$B$15,"CAPPED",IF(LOGIC!H11&gt;0,"ELIGIBLE","NO BONUS")))</f>
        <v/>
      </c>
    </row>
    <row r="33">
      <c r="A33" s="18">
        <f>LOGIC!A12</f>
        <v/>
      </c>
      <c r="B33" s="48">
        <f>LOGIC!B12</f>
        <v/>
      </c>
      <c r="C33" s="49">
        <f>LOGIC!H12</f>
        <v/>
      </c>
      <c r="D33" s="50">
        <f>LOGIC!I12</f>
        <v/>
      </c>
      <c r="E33" s="51">
        <f>IF(LOGIC!A12="","",IF(LOGIC!I12&gt;=CONFIG!$B$15,"CAPPED",IF(LOGIC!H12&gt;0,"ELIGIBLE","NO BONUS")))</f>
        <v/>
      </c>
    </row>
    <row r="34">
      <c r="A34" s="18">
        <f>LOGIC!A13</f>
        <v/>
      </c>
      <c r="B34" s="48">
        <f>LOGIC!B13</f>
        <v/>
      </c>
      <c r="C34" s="49">
        <f>LOGIC!H13</f>
        <v/>
      </c>
      <c r="D34" s="50">
        <f>LOGIC!I13</f>
        <v/>
      </c>
      <c r="E34" s="51">
        <f>IF(LOGIC!A13="","",IF(LOGIC!I13&gt;=CONFIG!$B$15,"CAPPED",IF(LOGIC!H13&gt;0,"ELIGIBLE","NO BONUS")))</f>
        <v/>
      </c>
    </row>
    <row r="35">
      <c r="A35" s="18">
        <f>LOGIC!A14</f>
        <v/>
      </c>
      <c r="B35" s="48">
        <f>LOGIC!B14</f>
        <v/>
      </c>
      <c r="C35" s="49">
        <f>LOGIC!H14</f>
        <v/>
      </c>
      <c r="D35" s="50">
        <f>LOGIC!I14</f>
        <v/>
      </c>
      <c r="E35" s="51">
        <f>IF(LOGIC!A14="","",IF(LOGIC!I14&gt;=CONFIG!$B$15,"CAPPED",IF(LOGIC!H14&gt;0,"ELIGIBLE","NO BONUS")))</f>
        <v/>
      </c>
    </row>
    <row r="36">
      <c r="A36" s="18">
        <f>LOGIC!A15</f>
        <v/>
      </c>
      <c r="B36" s="48">
        <f>LOGIC!B15</f>
        <v/>
      </c>
      <c r="C36" s="49">
        <f>LOGIC!H15</f>
        <v/>
      </c>
      <c r="D36" s="50">
        <f>LOGIC!I15</f>
        <v/>
      </c>
      <c r="E36" s="51">
        <f>IF(LOGIC!A15="","",IF(LOGIC!I15&gt;=CONFIG!$B$15,"CAPPED",IF(LOGIC!H15&gt;0,"ELIGIBLE","NO BONUS")))</f>
        <v/>
      </c>
    </row>
    <row r="37">
      <c r="A37" s="18">
        <f>LOGIC!A16</f>
        <v/>
      </c>
      <c r="B37" s="48">
        <f>LOGIC!B16</f>
        <v/>
      </c>
      <c r="C37" s="49">
        <f>LOGIC!H16</f>
        <v/>
      </c>
      <c r="D37" s="50">
        <f>LOGIC!I16</f>
        <v/>
      </c>
      <c r="E37" s="51">
        <f>IF(LOGIC!A16="","",IF(LOGIC!I16&gt;=CONFIG!$B$15,"CAPPED",IF(LOGIC!H16&gt;0,"ELIGIBLE","NO BONUS")))</f>
        <v/>
      </c>
    </row>
    <row r="38">
      <c r="A38" s="18">
        <f>LOGIC!A17</f>
        <v/>
      </c>
      <c r="B38" s="48">
        <f>LOGIC!B17</f>
        <v/>
      </c>
      <c r="C38" s="49">
        <f>LOGIC!H17</f>
        <v/>
      </c>
      <c r="D38" s="50">
        <f>LOGIC!I17</f>
        <v/>
      </c>
      <c r="E38" s="51">
        <f>IF(LOGIC!A17="","",IF(LOGIC!I17&gt;=CONFIG!$B$15,"CAPPED",IF(LOGIC!H17&gt;0,"ELIGIBLE","NO BONUS")))</f>
        <v/>
      </c>
    </row>
    <row r="39">
      <c r="A39" s="18">
        <f>LOGIC!A18</f>
        <v/>
      </c>
      <c r="B39" s="48">
        <f>LOGIC!B18</f>
        <v/>
      </c>
      <c r="C39" s="49">
        <f>LOGIC!H18</f>
        <v/>
      </c>
      <c r="D39" s="50">
        <f>LOGIC!I18</f>
        <v/>
      </c>
      <c r="E39" s="51">
        <f>IF(LOGIC!A18="","",IF(LOGIC!I18&gt;=CONFIG!$B$15,"CAPPED",IF(LOGIC!H18&gt;0,"ELIGIBLE","NO BONUS")))</f>
        <v/>
      </c>
    </row>
    <row r="40">
      <c r="A40" s="18">
        <f>LOGIC!A19</f>
        <v/>
      </c>
      <c r="B40" s="48">
        <f>LOGIC!B19</f>
        <v/>
      </c>
      <c r="C40" s="49">
        <f>LOGIC!H19</f>
        <v/>
      </c>
      <c r="D40" s="50">
        <f>LOGIC!I19</f>
        <v/>
      </c>
      <c r="E40" s="51">
        <f>IF(LOGIC!A19="","",IF(LOGIC!I19&gt;=CONFIG!$B$15,"CAPPED",IF(LOGIC!H19&gt;0,"ELIGIBLE","NO BONUS")))</f>
        <v/>
      </c>
    </row>
    <row r="41">
      <c r="A41" s="18">
        <f>LOGIC!A20</f>
        <v/>
      </c>
      <c r="B41" s="48">
        <f>LOGIC!B20</f>
        <v/>
      </c>
      <c r="C41" s="49">
        <f>LOGIC!H20</f>
        <v/>
      </c>
      <c r="D41" s="50">
        <f>LOGIC!I20</f>
        <v/>
      </c>
      <c r="E41" s="51">
        <f>IF(LOGIC!A20="","",IF(LOGIC!I20&gt;=CONFIG!$B$15,"CAPPED",IF(LOGIC!H20&gt;0,"ELIGIBLE","NO BONUS")))</f>
        <v/>
      </c>
    </row>
    <row r="42">
      <c r="A42" s="18">
        <f>LOGIC!A21</f>
        <v/>
      </c>
      <c r="B42" s="48">
        <f>LOGIC!B21</f>
        <v/>
      </c>
      <c r="C42" s="49">
        <f>LOGIC!H21</f>
        <v/>
      </c>
      <c r="D42" s="50">
        <f>LOGIC!I21</f>
        <v/>
      </c>
      <c r="E42" s="51">
        <f>IF(LOGIC!A21="","",IF(LOGIC!I21&gt;=CONFIG!$B$15,"CAPPED",IF(LOGIC!H21&gt;0,"ELIGIBLE","NO BONUS")))</f>
        <v/>
      </c>
    </row>
    <row r="43">
      <c r="A43" s="18">
        <f>LOGIC!A22</f>
        <v/>
      </c>
      <c r="B43" s="48">
        <f>LOGIC!B22</f>
        <v/>
      </c>
      <c r="C43" s="49">
        <f>LOGIC!H22</f>
        <v/>
      </c>
      <c r="D43" s="50">
        <f>LOGIC!I22</f>
        <v/>
      </c>
      <c r="E43" s="51">
        <f>IF(LOGIC!A22="","",IF(LOGIC!I22&gt;=CONFIG!$B$15,"CAPPED",IF(LOGIC!H22&gt;0,"ELIGIBLE","NO BONUS")))</f>
        <v/>
      </c>
    </row>
    <row r="44">
      <c r="A44" s="18">
        <f>LOGIC!A23</f>
        <v/>
      </c>
      <c r="B44" s="48">
        <f>LOGIC!B23</f>
        <v/>
      </c>
      <c r="C44" s="49">
        <f>LOGIC!H23</f>
        <v/>
      </c>
      <c r="D44" s="50">
        <f>LOGIC!I23</f>
        <v/>
      </c>
      <c r="E44" s="51">
        <f>IF(LOGIC!A23="","",IF(LOGIC!I23&gt;=CONFIG!$B$15,"CAPPED",IF(LOGIC!H23&gt;0,"ELIGIBLE","NO BONUS")))</f>
        <v/>
      </c>
    </row>
    <row r="45">
      <c r="A45" s="18">
        <f>LOGIC!A24</f>
        <v/>
      </c>
      <c r="B45" s="48">
        <f>LOGIC!B24</f>
        <v/>
      </c>
      <c r="C45" s="49">
        <f>LOGIC!H24</f>
        <v/>
      </c>
      <c r="D45" s="50">
        <f>LOGIC!I24</f>
        <v/>
      </c>
      <c r="E45" s="51">
        <f>IF(LOGIC!A24="","",IF(LOGIC!I24&gt;=CONFIG!$B$15,"CAPPED",IF(LOGIC!H24&gt;0,"ELIGIBLE","NO BONUS")))</f>
        <v/>
      </c>
    </row>
    <row r="46">
      <c r="A46" s="18">
        <f>LOGIC!A25</f>
        <v/>
      </c>
      <c r="B46" s="48">
        <f>LOGIC!B25</f>
        <v/>
      </c>
      <c r="C46" s="49">
        <f>LOGIC!H25</f>
        <v/>
      </c>
      <c r="D46" s="50">
        <f>LOGIC!I25</f>
        <v/>
      </c>
      <c r="E46" s="51">
        <f>IF(LOGIC!A25="","",IF(LOGIC!I25&gt;=CONFIG!$B$15,"CAPPED",IF(LOGIC!H25&gt;0,"ELIGIBLE","NO BONUS")))</f>
        <v/>
      </c>
    </row>
    <row r="47">
      <c r="A47" s="18">
        <f>LOGIC!A26</f>
        <v/>
      </c>
      <c r="B47" s="48">
        <f>LOGIC!B26</f>
        <v/>
      </c>
      <c r="C47" s="49">
        <f>LOGIC!H26</f>
        <v/>
      </c>
      <c r="D47" s="50">
        <f>LOGIC!I26</f>
        <v/>
      </c>
      <c r="E47" s="51">
        <f>IF(LOGIC!A26="","",IF(LOGIC!I26&gt;=CONFIG!$B$15,"CAPPED",IF(LOGIC!H26&gt;0,"ELIGIBLE","NO BONUS")))</f>
        <v/>
      </c>
    </row>
    <row r="48">
      <c r="A48" s="18">
        <f>LOGIC!A27</f>
        <v/>
      </c>
      <c r="B48" s="48">
        <f>LOGIC!B27</f>
        <v/>
      </c>
      <c r="C48" s="49">
        <f>LOGIC!H27</f>
        <v/>
      </c>
      <c r="D48" s="50">
        <f>LOGIC!I27</f>
        <v/>
      </c>
      <c r="E48" s="51">
        <f>IF(LOGIC!A27="","",IF(LOGIC!I27&gt;=CONFIG!$B$15,"CAPPED",IF(LOGIC!H27&gt;0,"ELIGIBLE","NO BONUS")))</f>
        <v/>
      </c>
    </row>
    <row r="49">
      <c r="A49" s="18">
        <f>LOGIC!A28</f>
        <v/>
      </c>
      <c r="B49" s="48">
        <f>LOGIC!B28</f>
        <v/>
      </c>
      <c r="C49" s="49">
        <f>LOGIC!H28</f>
        <v/>
      </c>
      <c r="D49" s="50">
        <f>LOGIC!I28</f>
        <v/>
      </c>
      <c r="E49" s="51">
        <f>IF(LOGIC!A28="","",IF(LOGIC!I28&gt;=CONFIG!$B$15,"CAPPED",IF(LOGIC!H28&gt;0,"ELIGIBLE","NO BONUS")))</f>
        <v/>
      </c>
    </row>
    <row r="50">
      <c r="A50" s="18">
        <f>LOGIC!A29</f>
        <v/>
      </c>
      <c r="B50" s="48">
        <f>LOGIC!B29</f>
        <v/>
      </c>
      <c r="C50" s="49">
        <f>LOGIC!H29</f>
        <v/>
      </c>
      <c r="D50" s="50">
        <f>LOGIC!I29</f>
        <v/>
      </c>
      <c r="E50" s="51">
        <f>IF(LOGIC!A29="","",IF(LOGIC!I29&gt;=CONFIG!$B$15,"CAPPED",IF(LOGIC!H29&gt;0,"ELIGIBLE","NO BONUS")))</f>
        <v/>
      </c>
    </row>
    <row r="52" ht="24" customHeight="1">
      <c r="A52" s="52" t="inlineStr">
        <is>
          <t>RangeLead.com  |  Premium B2B Lead Data  |  Free Download — rangelead.com/free-tools</t>
        </is>
      </c>
    </row>
  </sheetData>
  <mergeCells count="7">
    <mergeCell ref="A4:E4"/>
    <mergeCell ref="A24:E24"/>
    <mergeCell ref="A2:E2"/>
    <mergeCell ref="A52:E52"/>
    <mergeCell ref="A10:E10"/>
    <mergeCell ref="A1:E1"/>
    <mergeCell ref="A17:E17"/>
  </mergeCells>
  <conditionalFormatting sqref="B7">
    <cfRule type="cellIs" priority="1" operator="greaterThanOrEqual" dxfId="0">
      <formula>0.9</formula>
    </cfRule>
    <cfRule type="cellIs" priority="2" operator="between" dxfId="1">
      <formula>0.7</formula>
      <formula>0.899</formula>
    </cfRule>
    <cfRule type="cellIs" priority="3" operator="lessThan" dxfId="2">
      <formula>0.7</formula>
    </cfRule>
  </conditionalFormatting>
  <conditionalFormatting sqref="B8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E26:E50">
    <cfRule type="cellIs" priority="6" operator="equal" dxfId="0">
      <formula>"ELIGIBLE"</formula>
    </cfRule>
    <cfRule type="cellIs" priority="7" operator="equal" dxfId="1">
      <formula>"CAPPED"</formula>
    </cfRule>
    <cfRule type="cellIs" priority="8" operator="equal" dxfId="2">
      <formula>"NO BONUS"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