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2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4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3" fontId="12" fillId="12" borderId="1" applyAlignment="1" pivotButton="0" quotePrefix="0" xfId="0">
      <alignment horizontal="center" vertical="center"/>
    </xf>
    <xf numFmtId="164" fontId="13" fillId="12" borderId="1" applyAlignment="1" pivotButton="0" quotePrefix="0" xfId="0">
      <alignment horizontal="center" vertical="center"/>
    </xf>
    <xf numFmtId="164" fontId="12" fillId="12" borderId="1" applyAlignment="1" pivotButton="0" quotePrefix="0" xfId="0">
      <alignment horizontal="center" vertical="center"/>
    </xf>
    <xf numFmtId="165" fontId="12" fillId="12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12" fillId="12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10" fillId="11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FREELANCE - RETAINER REVENUE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and track retainer-based revenue. Analyze MRR, utilization per retainer, effective hourly rates, and remaining capacity to understand how much more work you can take 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Retainer client name</t>
        </is>
      </c>
    </row>
    <row r="9" ht="22" customHeight="1">
      <c r="A9" s="6" t="inlineStr">
        <is>
          <t xml:space="preserve">  • Monthly retainer fee</t>
        </is>
      </c>
    </row>
    <row r="10" ht="22" customHeight="1">
      <c r="A10" s="6" t="inlineStr">
        <is>
          <t xml:space="preserve">  • Hours included in retainer</t>
        </is>
      </c>
    </row>
    <row r="11" ht="22" customHeight="1">
      <c r="A11" s="6" t="inlineStr">
        <is>
          <t xml:space="preserve">  • Actual hours used (this month)</t>
        </is>
      </c>
    </row>
    <row r="12" ht="22" customHeight="1">
      <c r="A12" s="6" t="inlineStr">
        <is>
          <t xml:space="preserve">  • Contract length (months)</t>
        </is>
      </c>
    </row>
    <row r="13" ht="22" customHeight="1">
      <c r="A13" s="6" t="inlineStr">
        <is>
          <t xml:space="preserve">  • Start month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Monthly Recurring Revenue (MRR)</t>
        </is>
      </c>
    </row>
    <row r="17" ht="22" customHeight="1">
      <c r="A17" s="6" t="inlineStr">
        <is>
          <t xml:space="preserve">  • Utilization per retainer</t>
        </is>
      </c>
    </row>
    <row r="18" ht="22" customHeight="1">
      <c r="A18" s="6" t="inlineStr">
        <is>
          <t xml:space="preserve">  • Effective hourly rate per retainer</t>
        </is>
      </c>
    </row>
    <row r="19" ht="22" customHeight="1">
      <c r="A19" s="6" t="inlineStr">
        <is>
          <t xml:space="preserve">  • Annual revenue projection</t>
        </is>
      </c>
    </row>
    <row r="20" ht="22" customHeight="1">
      <c r="A20" s="6" t="inlineStr">
        <is>
          <t xml:space="preserve">  • Capacity remaining after retainers</t>
        </is>
      </c>
    </row>
    <row r="21" ht="22" customHeight="1">
      <c r="A21" s="6" t="inlineStr">
        <is>
          <t xml:space="preserve">  • Retainer health scoring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0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Retainer Constants</t>
        </is>
      </c>
      <c r="B1" s="8" t="n"/>
      <c r="C1" s="8" t="n"/>
    </row>
    <row r="3" ht="26" customHeight="1">
      <c r="A3" s="9" t="inlineStr">
        <is>
          <t>Target Monthly Capacity (hrs)</t>
        </is>
      </c>
      <c r="B3" s="10" t="n">
        <v>160</v>
      </c>
      <c r="C3" s="11" t="inlineStr">
        <is>
          <t>Total billable hours per month</t>
        </is>
      </c>
    </row>
    <row r="4" ht="26" customHeight="1">
      <c r="A4" s="9" t="inlineStr">
        <is>
          <t>Target Hourly Rate ($)</t>
        </is>
      </c>
      <c r="B4" s="12" t="n">
        <v>125</v>
      </c>
      <c r="C4" s="11" t="inlineStr">
        <is>
          <t>Your baseline hourly rate</t>
        </is>
      </c>
    </row>
    <row r="5" ht="26" customHeight="1">
      <c r="A5" s="9" t="inlineStr">
        <is>
          <t>Retainer Discount (%)</t>
        </is>
      </c>
      <c r="B5" s="13" t="n">
        <v>0.1</v>
      </c>
      <c r="C5" s="11" t="inlineStr">
        <is>
          <t>Standard discount for retainer vs project</t>
        </is>
      </c>
    </row>
    <row r="6" ht="26" customHeight="1">
      <c r="A6" s="9" t="inlineStr">
        <is>
          <t>Overage Rate Multiplier</t>
        </is>
      </c>
      <c r="B6" s="14" t="n">
        <v>1.25</v>
      </c>
      <c r="C6" s="11" t="inlineStr">
        <is>
          <t>Rate multiplier for hours above retainer</t>
        </is>
      </c>
    </row>
    <row r="7" ht="26" customHeight="1">
      <c r="A7" s="9" t="inlineStr">
        <is>
          <t>Min Retainer Utilization (%)</t>
        </is>
      </c>
      <c r="B7" s="13" t="n">
        <v>0.7</v>
      </c>
      <c r="C7" s="11" t="inlineStr">
        <is>
          <t>Below this = underpriced retainer</t>
        </is>
      </c>
    </row>
    <row r="8" ht="26" customHeight="1">
      <c r="A8" s="9" t="inlineStr">
        <is>
          <t>Max Capacity Allocation (%)</t>
        </is>
      </c>
      <c r="B8" s="13" t="n">
        <v>0.8</v>
      </c>
      <c r="C8" s="11" t="inlineStr">
        <is>
          <t>Max % of capacity on retainers</t>
        </is>
      </c>
    </row>
    <row r="9" ht="26" customHeight="1">
      <c r="A9" s="9" t="inlineStr">
        <is>
          <t>Annual Revenue Target ($)</t>
        </is>
      </c>
      <c r="B9" s="12" t="n">
        <v>200000</v>
      </c>
      <c r="C9" s="11" t="inlineStr">
        <is>
          <t>Your annual income goal</t>
        </is>
      </c>
    </row>
    <row r="10" ht="26" customHeight="1">
      <c r="A10" s="9" t="inlineStr">
        <is>
          <t>Retainer Churn Risk (months)</t>
        </is>
      </c>
      <c r="B10" s="10" t="n">
        <v>3</v>
      </c>
      <c r="C10" s="11" t="inlineStr">
        <is>
          <t>Months remaining = at risk of churn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19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6" customWidth="1" min="3" max="3"/>
    <col width="16" customWidth="1" min="4" max="4"/>
    <col width="16" customWidth="1" min="5" max="5"/>
    <col width="14" customWidth="1" min="6" max="6"/>
    <col width="16" customWidth="1" min="7" max="7"/>
    <col width="16" customWidth="1" min="8" max="8"/>
  </cols>
  <sheetData>
    <row r="1" ht="28" customHeight="1">
      <c r="A1" s="15" t="inlineStr">
        <is>
          <t xml:space="preserve">  RETAINER DATA — Enter your data in yellow cells</t>
        </is>
      </c>
      <c r="B1" s="16" t="n"/>
      <c r="C1" s="16" t="n"/>
      <c r="D1" s="16" t="n"/>
      <c r="E1" s="16" t="n"/>
      <c r="F1" s="16" t="n"/>
    </row>
    <row r="3" ht="28" customHeight="1">
      <c r="A3" s="17" t="inlineStr">
        <is>
          <t xml:space="preserve">  RETAINER CLIENTS</t>
        </is>
      </c>
      <c r="B3" s="18" t="n"/>
      <c r="C3" s="18" t="n"/>
      <c r="D3" s="18" t="n"/>
      <c r="E3" s="18" t="n"/>
      <c r="F3" s="18" t="n"/>
    </row>
    <row r="4" ht="32" customHeight="1">
      <c r="A4" s="19" t="inlineStr">
        <is>
          <t>Client Name</t>
        </is>
      </c>
      <c r="B4" s="19" t="inlineStr">
        <is>
          <t>Monthly Fee ($)</t>
        </is>
      </c>
      <c r="C4" s="19" t="inlineStr">
        <is>
          <t>Hours Included</t>
        </is>
      </c>
      <c r="D4" s="19" t="inlineStr">
        <is>
          <t>Actual Hours Used</t>
        </is>
      </c>
      <c r="E4" s="19" t="inlineStr">
        <is>
          <t>Contract (months)</t>
        </is>
      </c>
      <c r="F4" s="19" t="inlineStr">
        <is>
          <t>Months Remaining</t>
        </is>
      </c>
    </row>
    <row r="5">
      <c r="A5" s="20" t="inlineStr">
        <is>
          <t>TechStart Inc</t>
        </is>
      </c>
      <c r="B5" s="21" t="n">
        <v>5000</v>
      </c>
      <c r="C5" s="22" t="n">
        <v>35</v>
      </c>
      <c r="D5" s="22" t="n">
        <v>32</v>
      </c>
      <c r="E5" s="22" t="n">
        <v>12</v>
      </c>
      <c r="F5" s="22" t="n">
        <v>8</v>
      </c>
    </row>
    <row r="6">
      <c r="A6" s="23" t="inlineStr">
        <is>
          <t>GreenGrow Ltd</t>
        </is>
      </c>
      <c r="B6" s="24" t="n">
        <v>3500</v>
      </c>
      <c r="C6" s="25" t="n">
        <v>25</v>
      </c>
      <c r="D6" s="25" t="n">
        <v>28</v>
      </c>
      <c r="E6" s="25" t="n">
        <v>6</v>
      </c>
      <c r="F6" s="25" t="n">
        <v>3</v>
      </c>
    </row>
    <row r="7">
      <c r="A7" s="20" t="inlineStr">
        <is>
          <t>DataPipe Co</t>
        </is>
      </c>
      <c r="B7" s="21" t="n">
        <v>8000</v>
      </c>
      <c r="C7" s="22" t="n">
        <v>60</v>
      </c>
      <c r="D7" s="22" t="n">
        <v>55</v>
      </c>
      <c r="E7" s="22" t="n">
        <v>12</v>
      </c>
      <c r="F7" s="22" t="n">
        <v>10</v>
      </c>
    </row>
    <row r="8">
      <c r="A8" s="23" t="inlineStr">
        <is>
          <t>BrightSpark</t>
        </is>
      </c>
      <c r="B8" s="24" t="n">
        <v>2500</v>
      </c>
      <c r="C8" s="25" t="n">
        <v>18</v>
      </c>
      <c r="D8" s="25" t="n">
        <v>12</v>
      </c>
      <c r="E8" s="25" t="n">
        <v>6</v>
      </c>
      <c r="F8" s="25" t="n">
        <v>5</v>
      </c>
    </row>
    <row r="9">
      <c r="A9" s="20" t="inlineStr">
        <is>
          <t>CloudNine SaaS</t>
        </is>
      </c>
      <c r="B9" s="21" t="n">
        <v>6000</v>
      </c>
      <c r="C9" s="22" t="n">
        <v>45</v>
      </c>
      <c r="D9" s="22" t="n">
        <v>48</v>
      </c>
      <c r="E9" s="22" t="n">
        <v>12</v>
      </c>
      <c r="F9" s="22" t="n">
        <v>7</v>
      </c>
    </row>
    <row r="10">
      <c r="A10" s="23" t="inlineStr">
        <is>
          <t>MarketEdge</t>
        </is>
      </c>
      <c r="B10" s="24" t="n">
        <v>4000</v>
      </c>
      <c r="C10" s="25" t="n">
        <v>30</v>
      </c>
      <c r="D10" s="25" t="n">
        <v>22</v>
      </c>
      <c r="E10" s="25" t="n">
        <v>6</v>
      </c>
      <c r="F10" s="25" t="n">
        <v>2</v>
      </c>
    </row>
    <row r="11">
      <c r="A11" s="20" t="n"/>
      <c r="B11" s="21" t="n"/>
      <c r="C11" s="22" t="n"/>
      <c r="D11" s="22" t="n"/>
      <c r="E11" s="22" t="n"/>
      <c r="F11" s="22" t="n"/>
    </row>
    <row r="12">
      <c r="A12" s="23" t="n"/>
      <c r="B12" s="24" t="n"/>
      <c r="C12" s="25" t="n"/>
      <c r="D12" s="25" t="n"/>
      <c r="E12" s="25" t="n"/>
      <c r="F12" s="25" t="n"/>
    </row>
    <row r="13">
      <c r="A13" s="20" t="n"/>
      <c r="B13" s="21" t="n"/>
      <c r="C13" s="22" t="n"/>
      <c r="D13" s="22" t="n"/>
      <c r="E13" s="22" t="n"/>
      <c r="F13" s="22" t="n"/>
    </row>
    <row r="14">
      <c r="A14" s="23" t="n"/>
      <c r="B14" s="24" t="n"/>
      <c r="C14" s="25" t="n"/>
      <c r="D14" s="25" t="n"/>
      <c r="E14" s="25" t="n"/>
      <c r="F14" s="25" t="n"/>
    </row>
    <row r="15">
      <c r="A15" s="20" t="n"/>
      <c r="B15" s="21" t="n"/>
      <c r="C15" s="22" t="n"/>
      <c r="D15" s="22" t="n"/>
      <c r="E15" s="22" t="n"/>
      <c r="F15" s="22" t="n"/>
    </row>
    <row r="16">
      <c r="A16" s="23" t="n"/>
      <c r="B16" s="24" t="n"/>
      <c r="C16" s="25" t="n"/>
      <c r="D16" s="25" t="n"/>
      <c r="E16" s="25" t="n"/>
      <c r="F16" s="25" t="n"/>
    </row>
    <row r="17">
      <c r="A17" s="20" t="n"/>
      <c r="B17" s="21" t="n"/>
      <c r="C17" s="22" t="n"/>
      <c r="D17" s="22" t="n"/>
      <c r="E17" s="22" t="n"/>
      <c r="F17" s="22" t="n"/>
    </row>
    <row r="18">
      <c r="A18" s="23" t="n"/>
      <c r="B18" s="24" t="n"/>
      <c r="C18" s="25" t="n"/>
      <c r="D18" s="25" t="n"/>
      <c r="E18" s="25" t="n"/>
      <c r="F18" s="25" t="n"/>
    </row>
    <row r="19">
      <c r="A19" s="20" t="n"/>
      <c r="B19" s="21" t="n"/>
      <c r="C19" s="22" t="n"/>
      <c r="D19" s="22" t="n"/>
      <c r="E19" s="22" t="n"/>
      <c r="F19" s="22" t="n"/>
    </row>
  </sheetData>
  <mergeCells count="2">
    <mergeCell ref="A3:F3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4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6" t="inlineStr">
        <is>
          <t xml:space="preserve">  CALCULATIONS — All formulas, do NOT edit</t>
        </is>
      </c>
      <c r="B1" s="27" t="n"/>
      <c r="C1" s="27" t="n"/>
      <c r="D1" s="27" t="n"/>
      <c r="E1" s="27" t="n"/>
      <c r="F1" s="27" t="n"/>
      <c r="G1" s="27" t="n"/>
      <c r="H1" s="27" t="n"/>
    </row>
    <row r="3" ht="28" customHeight="1">
      <c r="A3" s="28" t="inlineStr">
        <is>
          <t xml:space="preserve">  PER-RETAINER ANALYSIS</t>
        </is>
      </c>
      <c r="B3" s="29" t="n"/>
      <c r="C3" s="29" t="n"/>
      <c r="D3" s="29" t="n"/>
      <c r="E3" s="29" t="n"/>
      <c r="F3" s="29" t="n"/>
      <c r="G3" s="29" t="n"/>
      <c r="H3" s="29" t="n"/>
    </row>
    <row r="4" ht="32" customHeight="1">
      <c r="A4" s="19" t="inlineStr">
        <is>
          <t>Client</t>
        </is>
      </c>
      <c r="B4" s="19" t="inlineStr">
        <is>
          <t>Effective Rate</t>
        </is>
      </c>
      <c r="C4" s="19" t="inlineStr">
        <is>
          <t>Utilization %</t>
        </is>
      </c>
      <c r="D4" s="19" t="inlineStr">
        <is>
          <t>Overage Hours</t>
        </is>
      </c>
      <c r="E4" s="19" t="inlineStr">
        <is>
          <t>Overage Revenue</t>
        </is>
      </c>
      <c r="F4" s="19" t="inlineStr">
        <is>
          <t>Annual Value</t>
        </is>
      </c>
      <c r="G4" s="19" t="inlineStr">
        <is>
          <t>Rate vs Target</t>
        </is>
      </c>
      <c r="H4" s="19" t="inlineStr">
        <is>
          <t>Health</t>
        </is>
      </c>
    </row>
    <row r="5">
      <c r="A5" s="30">
        <f>INPUT!A5</f>
        <v/>
      </c>
      <c r="B5" s="31">
        <f>IFERROR(INPUT!B5/INPUT!D5,0)</f>
        <v/>
      </c>
      <c r="C5" s="32">
        <f>IFERROR(INPUT!D5/INPUT!C5,0)</f>
        <v/>
      </c>
      <c r="D5" s="33">
        <f>MAX(0,INPUT!D5-INPUT!C5)</f>
        <v/>
      </c>
      <c r="E5" s="34">
        <f>D5*CONFIG!$B$4*CONFIG!$B$6</f>
        <v/>
      </c>
      <c r="F5" s="31">
        <f>(INPUT!B5+E5)*12</f>
        <v/>
      </c>
      <c r="G5" s="32">
        <f>IFERROR(B5/CONFIG!$B$4,0)</f>
        <v/>
      </c>
      <c r="H5" s="35">
        <f>IF(INPUT!A5="","",IF(AND(C5&gt;=CONFIG!$B$7,B5&gt;=CONFIG!$B$4*0.8),"HEALTHY",IF(OR(C5&lt;0.5,B5&lt;CONFIG!$B$4*0.5),"AT RISK","WATCH")))</f>
        <v/>
      </c>
    </row>
    <row r="6">
      <c r="A6" s="30">
        <f>INPUT!A6</f>
        <v/>
      </c>
      <c r="B6" s="31">
        <f>IFERROR(INPUT!B6/INPUT!D6,0)</f>
        <v/>
      </c>
      <c r="C6" s="32">
        <f>IFERROR(INPUT!D6/INPUT!C6,0)</f>
        <v/>
      </c>
      <c r="D6" s="33">
        <f>MAX(0,INPUT!D6-INPUT!C6)</f>
        <v/>
      </c>
      <c r="E6" s="34">
        <f>D6*CONFIG!$B$4*CONFIG!$B$6</f>
        <v/>
      </c>
      <c r="F6" s="31">
        <f>(INPUT!B6+E6)*12</f>
        <v/>
      </c>
      <c r="G6" s="32">
        <f>IFERROR(B6/CONFIG!$B$4,0)</f>
        <v/>
      </c>
      <c r="H6" s="35">
        <f>IF(INPUT!A6="","",IF(AND(C6&gt;=CONFIG!$B$7,B6&gt;=CONFIG!$B$4*0.8),"HEALTHY",IF(OR(C6&lt;0.5,B6&lt;CONFIG!$B$4*0.5),"AT RISK","WATCH")))</f>
        <v/>
      </c>
    </row>
    <row r="7">
      <c r="A7" s="30">
        <f>INPUT!A7</f>
        <v/>
      </c>
      <c r="B7" s="31">
        <f>IFERROR(INPUT!B7/INPUT!D7,0)</f>
        <v/>
      </c>
      <c r="C7" s="32">
        <f>IFERROR(INPUT!D7/INPUT!C7,0)</f>
        <v/>
      </c>
      <c r="D7" s="33">
        <f>MAX(0,INPUT!D7-INPUT!C7)</f>
        <v/>
      </c>
      <c r="E7" s="34">
        <f>D7*CONFIG!$B$4*CONFIG!$B$6</f>
        <v/>
      </c>
      <c r="F7" s="31">
        <f>(INPUT!B7+E7)*12</f>
        <v/>
      </c>
      <c r="G7" s="32">
        <f>IFERROR(B7/CONFIG!$B$4,0)</f>
        <v/>
      </c>
      <c r="H7" s="35">
        <f>IF(INPUT!A7="","",IF(AND(C7&gt;=CONFIG!$B$7,B7&gt;=CONFIG!$B$4*0.8),"HEALTHY",IF(OR(C7&lt;0.5,B7&lt;CONFIG!$B$4*0.5),"AT RISK","WATCH")))</f>
        <v/>
      </c>
    </row>
    <row r="8">
      <c r="A8" s="30">
        <f>INPUT!A8</f>
        <v/>
      </c>
      <c r="B8" s="31">
        <f>IFERROR(INPUT!B8/INPUT!D8,0)</f>
        <v/>
      </c>
      <c r="C8" s="32">
        <f>IFERROR(INPUT!D8/INPUT!C8,0)</f>
        <v/>
      </c>
      <c r="D8" s="33">
        <f>MAX(0,INPUT!D8-INPUT!C8)</f>
        <v/>
      </c>
      <c r="E8" s="34">
        <f>D8*CONFIG!$B$4*CONFIG!$B$6</f>
        <v/>
      </c>
      <c r="F8" s="31">
        <f>(INPUT!B8+E8)*12</f>
        <v/>
      </c>
      <c r="G8" s="32">
        <f>IFERROR(B8/CONFIG!$B$4,0)</f>
        <v/>
      </c>
      <c r="H8" s="35">
        <f>IF(INPUT!A8="","",IF(AND(C8&gt;=CONFIG!$B$7,B8&gt;=CONFIG!$B$4*0.8),"HEALTHY",IF(OR(C8&lt;0.5,B8&lt;CONFIG!$B$4*0.5),"AT RISK","WATCH")))</f>
        <v/>
      </c>
    </row>
    <row r="9">
      <c r="A9" s="30">
        <f>INPUT!A9</f>
        <v/>
      </c>
      <c r="B9" s="31">
        <f>IFERROR(INPUT!B9/INPUT!D9,0)</f>
        <v/>
      </c>
      <c r="C9" s="32">
        <f>IFERROR(INPUT!D9/INPUT!C9,0)</f>
        <v/>
      </c>
      <c r="D9" s="33">
        <f>MAX(0,INPUT!D9-INPUT!C9)</f>
        <v/>
      </c>
      <c r="E9" s="34">
        <f>D9*CONFIG!$B$4*CONFIG!$B$6</f>
        <v/>
      </c>
      <c r="F9" s="31">
        <f>(INPUT!B9+E9)*12</f>
        <v/>
      </c>
      <c r="G9" s="32">
        <f>IFERROR(B9/CONFIG!$B$4,0)</f>
        <v/>
      </c>
      <c r="H9" s="35">
        <f>IF(INPUT!A9="","",IF(AND(C9&gt;=CONFIG!$B$7,B9&gt;=CONFIG!$B$4*0.8),"HEALTHY",IF(OR(C9&lt;0.5,B9&lt;CONFIG!$B$4*0.5),"AT RISK","WATCH")))</f>
        <v/>
      </c>
    </row>
    <row r="10">
      <c r="A10" s="30">
        <f>INPUT!A10</f>
        <v/>
      </c>
      <c r="B10" s="31">
        <f>IFERROR(INPUT!B10/INPUT!D10,0)</f>
        <v/>
      </c>
      <c r="C10" s="32">
        <f>IFERROR(INPUT!D10/INPUT!C10,0)</f>
        <v/>
      </c>
      <c r="D10" s="33">
        <f>MAX(0,INPUT!D10-INPUT!C10)</f>
        <v/>
      </c>
      <c r="E10" s="34">
        <f>D10*CONFIG!$B$4*CONFIG!$B$6</f>
        <v/>
      </c>
      <c r="F10" s="31">
        <f>(INPUT!B10+E10)*12</f>
        <v/>
      </c>
      <c r="G10" s="32">
        <f>IFERROR(B10/CONFIG!$B$4,0)</f>
        <v/>
      </c>
      <c r="H10" s="35">
        <f>IF(INPUT!A10="","",IF(AND(C10&gt;=CONFIG!$B$7,B10&gt;=CONFIG!$B$4*0.8),"HEALTHY",IF(OR(C10&lt;0.5,B10&lt;CONFIG!$B$4*0.5),"AT RISK","WATCH")))</f>
        <v/>
      </c>
    </row>
    <row r="11">
      <c r="A11" s="30">
        <f>INPUT!A11</f>
        <v/>
      </c>
      <c r="B11" s="31">
        <f>IFERROR(INPUT!B11/INPUT!D11,0)</f>
        <v/>
      </c>
      <c r="C11" s="32">
        <f>IFERROR(INPUT!D11/INPUT!C11,0)</f>
        <v/>
      </c>
      <c r="D11" s="33">
        <f>MAX(0,INPUT!D11-INPUT!C11)</f>
        <v/>
      </c>
      <c r="E11" s="34">
        <f>D11*CONFIG!$B$4*CONFIG!$B$6</f>
        <v/>
      </c>
      <c r="F11" s="31">
        <f>(INPUT!B11+E11)*12</f>
        <v/>
      </c>
      <c r="G11" s="32">
        <f>IFERROR(B11/CONFIG!$B$4,0)</f>
        <v/>
      </c>
      <c r="H11" s="35">
        <f>IF(INPUT!A11="","",IF(AND(C11&gt;=CONFIG!$B$7,B11&gt;=CONFIG!$B$4*0.8),"HEALTHY",IF(OR(C11&lt;0.5,B11&lt;CONFIG!$B$4*0.5),"AT RISK","WATCH")))</f>
        <v/>
      </c>
    </row>
    <row r="12">
      <c r="A12" s="30">
        <f>INPUT!A12</f>
        <v/>
      </c>
      <c r="B12" s="31">
        <f>IFERROR(INPUT!B12/INPUT!D12,0)</f>
        <v/>
      </c>
      <c r="C12" s="32">
        <f>IFERROR(INPUT!D12/INPUT!C12,0)</f>
        <v/>
      </c>
      <c r="D12" s="33">
        <f>MAX(0,INPUT!D12-INPUT!C12)</f>
        <v/>
      </c>
      <c r="E12" s="34">
        <f>D12*CONFIG!$B$4*CONFIG!$B$6</f>
        <v/>
      </c>
      <c r="F12" s="31">
        <f>(INPUT!B12+E12)*12</f>
        <v/>
      </c>
      <c r="G12" s="32">
        <f>IFERROR(B12/CONFIG!$B$4,0)</f>
        <v/>
      </c>
      <c r="H12" s="35">
        <f>IF(INPUT!A12="","",IF(AND(C12&gt;=CONFIG!$B$7,B12&gt;=CONFIG!$B$4*0.8),"HEALTHY",IF(OR(C12&lt;0.5,B12&lt;CONFIG!$B$4*0.5),"AT RISK","WATCH")))</f>
        <v/>
      </c>
    </row>
    <row r="13">
      <c r="A13" s="30">
        <f>INPUT!A13</f>
        <v/>
      </c>
      <c r="B13" s="31">
        <f>IFERROR(INPUT!B13/INPUT!D13,0)</f>
        <v/>
      </c>
      <c r="C13" s="32">
        <f>IFERROR(INPUT!D13/INPUT!C13,0)</f>
        <v/>
      </c>
      <c r="D13" s="33">
        <f>MAX(0,INPUT!D13-INPUT!C13)</f>
        <v/>
      </c>
      <c r="E13" s="34">
        <f>D13*CONFIG!$B$4*CONFIG!$B$6</f>
        <v/>
      </c>
      <c r="F13" s="31">
        <f>(INPUT!B13+E13)*12</f>
        <v/>
      </c>
      <c r="G13" s="32">
        <f>IFERROR(B13/CONFIG!$B$4,0)</f>
        <v/>
      </c>
      <c r="H13" s="35">
        <f>IF(INPUT!A13="","",IF(AND(C13&gt;=CONFIG!$B$7,B13&gt;=CONFIG!$B$4*0.8),"HEALTHY",IF(OR(C13&lt;0.5,B13&lt;CONFIG!$B$4*0.5),"AT RISK","WATCH")))</f>
        <v/>
      </c>
    </row>
    <row r="14">
      <c r="A14" s="30">
        <f>INPUT!A14</f>
        <v/>
      </c>
      <c r="B14" s="31">
        <f>IFERROR(INPUT!B14/INPUT!D14,0)</f>
        <v/>
      </c>
      <c r="C14" s="32">
        <f>IFERROR(INPUT!D14/INPUT!C14,0)</f>
        <v/>
      </c>
      <c r="D14" s="33">
        <f>MAX(0,INPUT!D14-INPUT!C14)</f>
        <v/>
      </c>
      <c r="E14" s="34">
        <f>D14*CONFIG!$B$4*CONFIG!$B$6</f>
        <v/>
      </c>
      <c r="F14" s="31">
        <f>(INPUT!B14+E14)*12</f>
        <v/>
      </c>
      <c r="G14" s="32">
        <f>IFERROR(B14/CONFIG!$B$4,0)</f>
        <v/>
      </c>
      <c r="H14" s="35">
        <f>IF(INPUT!A14="","",IF(AND(C14&gt;=CONFIG!$B$7,B14&gt;=CONFIG!$B$4*0.8),"HEALTHY",IF(OR(C14&lt;0.5,B14&lt;CONFIG!$B$4*0.5),"AT RISK","WATCH")))</f>
        <v/>
      </c>
    </row>
    <row r="15">
      <c r="A15" s="30">
        <f>INPUT!A15</f>
        <v/>
      </c>
      <c r="B15" s="31">
        <f>IFERROR(INPUT!B15/INPUT!D15,0)</f>
        <v/>
      </c>
      <c r="C15" s="32">
        <f>IFERROR(INPUT!D15/INPUT!C15,0)</f>
        <v/>
      </c>
      <c r="D15" s="33">
        <f>MAX(0,INPUT!D15-INPUT!C15)</f>
        <v/>
      </c>
      <c r="E15" s="34">
        <f>D15*CONFIG!$B$4*CONFIG!$B$6</f>
        <v/>
      </c>
      <c r="F15" s="31">
        <f>(INPUT!B15+E15)*12</f>
        <v/>
      </c>
      <c r="G15" s="32">
        <f>IFERROR(B15/CONFIG!$B$4,0)</f>
        <v/>
      </c>
      <c r="H15" s="35">
        <f>IF(INPUT!A15="","",IF(AND(C15&gt;=CONFIG!$B$7,B15&gt;=CONFIG!$B$4*0.8),"HEALTHY",IF(OR(C15&lt;0.5,B15&lt;CONFIG!$B$4*0.5),"AT RISK","WATCH")))</f>
        <v/>
      </c>
    </row>
    <row r="16">
      <c r="A16" s="30">
        <f>INPUT!A16</f>
        <v/>
      </c>
      <c r="B16" s="31">
        <f>IFERROR(INPUT!B16/INPUT!D16,0)</f>
        <v/>
      </c>
      <c r="C16" s="32">
        <f>IFERROR(INPUT!D16/INPUT!C16,0)</f>
        <v/>
      </c>
      <c r="D16" s="33">
        <f>MAX(0,INPUT!D16-INPUT!C16)</f>
        <v/>
      </c>
      <c r="E16" s="34">
        <f>D16*CONFIG!$B$4*CONFIG!$B$6</f>
        <v/>
      </c>
      <c r="F16" s="31">
        <f>(INPUT!B16+E16)*12</f>
        <v/>
      </c>
      <c r="G16" s="32">
        <f>IFERROR(B16/CONFIG!$B$4,0)</f>
        <v/>
      </c>
      <c r="H16" s="35">
        <f>IF(INPUT!A16="","",IF(AND(C16&gt;=CONFIG!$B$7,B16&gt;=CONFIG!$B$4*0.8),"HEALTHY",IF(OR(C16&lt;0.5,B16&lt;CONFIG!$B$4*0.5),"AT RISK","WATCH")))</f>
        <v/>
      </c>
    </row>
    <row r="17">
      <c r="A17" s="30">
        <f>INPUT!A17</f>
        <v/>
      </c>
      <c r="B17" s="31">
        <f>IFERROR(INPUT!B17/INPUT!D17,0)</f>
        <v/>
      </c>
      <c r="C17" s="32">
        <f>IFERROR(INPUT!D17/INPUT!C17,0)</f>
        <v/>
      </c>
      <c r="D17" s="33">
        <f>MAX(0,INPUT!D17-INPUT!C17)</f>
        <v/>
      </c>
      <c r="E17" s="34">
        <f>D17*CONFIG!$B$4*CONFIG!$B$6</f>
        <v/>
      </c>
      <c r="F17" s="31">
        <f>(INPUT!B17+E17)*12</f>
        <v/>
      </c>
      <c r="G17" s="32">
        <f>IFERROR(B17/CONFIG!$B$4,0)</f>
        <v/>
      </c>
      <c r="H17" s="35">
        <f>IF(INPUT!A17="","",IF(AND(C17&gt;=CONFIG!$B$7,B17&gt;=CONFIG!$B$4*0.8),"HEALTHY",IF(OR(C17&lt;0.5,B17&lt;CONFIG!$B$4*0.5),"AT RISK","WATCH")))</f>
        <v/>
      </c>
    </row>
    <row r="18">
      <c r="A18" s="30">
        <f>INPUT!A18</f>
        <v/>
      </c>
      <c r="B18" s="31">
        <f>IFERROR(INPUT!B18/INPUT!D18,0)</f>
        <v/>
      </c>
      <c r="C18" s="32">
        <f>IFERROR(INPUT!D18/INPUT!C18,0)</f>
        <v/>
      </c>
      <c r="D18" s="33">
        <f>MAX(0,INPUT!D18-INPUT!C18)</f>
        <v/>
      </c>
      <c r="E18" s="34">
        <f>D18*CONFIG!$B$4*CONFIG!$B$6</f>
        <v/>
      </c>
      <c r="F18" s="31">
        <f>(INPUT!B18+E18)*12</f>
        <v/>
      </c>
      <c r="G18" s="32">
        <f>IFERROR(B18/CONFIG!$B$4,0)</f>
        <v/>
      </c>
      <c r="H18" s="35">
        <f>IF(INPUT!A18="","",IF(AND(C18&gt;=CONFIG!$B$7,B18&gt;=CONFIG!$B$4*0.8),"HEALTHY",IF(OR(C18&lt;0.5,B18&lt;CONFIG!$B$4*0.5),"AT RISK","WATCH")))</f>
        <v/>
      </c>
    </row>
    <row r="19">
      <c r="A19" s="30">
        <f>INPUT!A19</f>
        <v/>
      </c>
      <c r="B19" s="31">
        <f>IFERROR(INPUT!B19/INPUT!D19,0)</f>
        <v/>
      </c>
      <c r="C19" s="32">
        <f>IFERROR(INPUT!D19/INPUT!C19,0)</f>
        <v/>
      </c>
      <c r="D19" s="33">
        <f>MAX(0,INPUT!D19-INPUT!C19)</f>
        <v/>
      </c>
      <c r="E19" s="34">
        <f>D19*CONFIG!$B$4*CONFIG!$B$6</f>
        <v/>
      </c>
      <c r="F19" s="31">
        <f>(INPUT!B19+E19)*12</f>
        <v/>
      </c>
      <c r="G19" s="32">
        <f>IFERROR(B19/CONFIG!$B$4,0)</f>
        <v/>
      </c>
      <c r="H19" s="35">
        <f>IF(INPUT!A19="","",IF(AND(C19&gt;=CONFIG!$B$7,B19&gt;=CONFIG!$B$4*0.8),"HEALTHY",IF(OR(C19&lt;0.5,B19&lt;CONFIG!$B$4*0.5),"AT RISK","WATCH")))</f>
        <v/>
      </c>
    </row>
    <row r="21" ht="28" customHeight="1">
      <c r="A21" s="28" t="inlineStr">
        <is>
          <t xml:space="preserve">  REVENUE SUMMARY</t>
        </is>
      </c>
      <c r="B21" s="29" t="n"/>
      <c r="C21" s="29" t="n"/>
      <c r="D21" s="29" t="n"/>
      <c r="E21" s="29" t="n"/>
      <c r="F21" s="29" t="n"/>
      <c r="G21" s="29" t="n"/>
      <c r="H21" s="29" t="n"/>
    </row>
    <row r="23" ht="28" customHeight="1">
      <c r="A23" s="30" t="inlineStr">
        <is>
          <t>Active Retainers</t>
        </is>
      </c>
      <c r="B23" s="36">
        <f>COUNTA(A5:A19)</f>
        <v/>
      </c>
    </row>
    <row r="24" ht="28" customHeight="1">
      <c r="A24" s="30" t="inlineStr">
        <is>
          <t>Monthly Recurring Revenue (MRR)</t>
        </is>
      </c>
      <c r="B24" s="31">
        <f>SUMPRODUCT((INPUT!A5:A19&lt;&gt;"")*INPUT!B5:B19)</f>
        <v/>
      </c>
    </row>
    <row r="25" ht="28" customHeight="1">
      <c r="A25" s="30" t="inlineStr">
        <is>
          <t>Monthly Overage Revenue</t>
        </is>
      </c>
      <c r="B25" s="31">
        <f>SUM(E5:E19)</f>
        <v/>
      </c>
    </row>
    <row r="26" ht="28" customHeight="1">
      <c r="A26" s="30" t="inlineStr">
        <is>
          <t>Total Monthly Revenue</t>
        </is>
      </c>
      <c r="B26" s="31">
        <f>B24+B25</f>
        <v/>
      </c>
    </row>
    <row r="27" ht="28" customHeight="1">
      <c r="A27" s="30" t="inlineStr">
        <is>
          <t>Annual Revenue Projection</t>
        </is>
      </c>
      <c r="B27" s="31">
        <f>B26*12</f>
        <v/>
      </c>
    </row>
    <row r="28" ht="28" customHeight="1">
      <c r="A28" s="30" t="inlineStr">
        <is>
          <t>% of Annual Target</t>
        </is>
      </c>
      <c r="B28" s="37">
        <f>IFERROR(B27/CONFIG!$B$9,0)</f>
        <v/>
      </c>
    </row>
    <row r="29" ht="28" customHeight="1">
      <c r="A29" s="30" t="inlineStr">
        <is>
          <t>Revenue Shortfall (annual)</t>
        </is>
      </c>
      <c r="B29" s="31">
        <f>MAX(0,CONFIG!$B$9-B27)</f>
        <v/>
      </c>
    </row>
    <row r="30" ht="28" customHeight="1">
      <c r="A30" s="30" t="inlineStr">
        <is>
          <t>Total Retainer Hours (included)</t>
        </is>
      </c>
      <c r="B30" s="36">
        <f>SUMPRODUCT((INPUT!A5:A19&lt;&gt;"")*INPUT!C5:C19)</f>
        <v/>
      </c>
    </row>
    <row r="31" ht="28" customHeight="1">
      <c r="A31" s="30" t="inlineStr">
        <is>
          <t>Total Actual Hours Used</t>
        </is>
      </c>
      <c r="B31" s="36">
        <f>SUMPRODUCT((INPUT!A5:A19&lt;&gt;"")*INPUT!D5:D19)</f>
        <v/>
      </c>
    </row>
    <row r="32" ht="28" customHeight="1">
      <c r="A32" s="30" t="inlineStr">
        <is>
          <t>Overall Utilization</t>
        </is>
      </c>
      <c r="B32" s="37">
        <f>IFERROR(B31/B30,0)</f>
        <v/>
      </c>
    </row>
    <row r="33" ht="28" customHeight="1">
      <c r="A33" s="30" t="inlineStr">
        <is>
          <t>Capacity Used by Retainers (%)</t>
        </is>
      </c>
      <c r="B33" s="37">
        <f>IFERROR(B31/CONFIG!$B$3,0)</f>
        <v/>
      </c>
    </row>
    <row r="34" ht="28" customHeight="1">
      <c r="A34" s="30" t="inlineStr">
        <is>
          <t>Capacity Remaining (hrs)</t>
        </is>
      </c>
      <c r="B34" s="36">
        <f>CONFIG!$B$3-B31</f>
        <v/>
      </c>
    </row>
    <row r="35" ht="28" customHeight="1">
      <c r="A35" s="30" t="inlineStr">
        <is>
          <t>Revenue Potential from Remaining</t>
        </is>
      </c>
      <c r="B35" s="31">
        <f>B34*CONFIG!$B$4</f>
        <v/>
      </c>
    </row>
    <row r="36" ht="28" customHeight="1">
      <c r="A36" s="30" t="inlineStr">
        <is>
          <t>Weighted Avg Effective Rate</t>
        </is>
      </c>
      <c r="B36" s="31">
        <f>IFERROR(B26/B31,0)</f>
        <v/>
      </c>
    </row>
    <row r="37" ht="28" customHeight="1">
      <c r="A37" s="30" t="inlineStr">
        <is>
          <t>Avg Retainer Size (monthly)</t>
        </is>
      </c>
      <c r="B37" s="31">
        <f>IFERROR(B24/B23,0)</f>
        <v/>
      </c>
    </row>
    <row r="38" ht="28" customHeight="1">
      <c r="A38" s="30" t="inlineStr">
        <is>
          <t>Healthy Retainers</t>
        </is>
      </c>
      <c r="B38" s="36">
        <f>COUNTIF(H5:H19,"HEALTHY")</f>
        <v/>
      </c>
    </row>
    <row r="39" ht="28" customHeight="1">
      <c r="A39" s="30" t="inlineStr">
        <is>
          <t>Watch Retainers</t>
        </is>
      </c>
      <c r="B39" s="36">
        <f>COUNTIF(H5:H19,"WATCH")</f>
        <v/>
      </c>
    </row>
    <row r="40" ht="28" customHeight="1">
      <c r="A40" s="30" t="inlineStr">
        <is>
          <t>At Risk Retainers</t>
        </is>
      </c>
      <c r="B40" s="36">
        <f>COUNTIF(H5:H19,"AT RISK")</f>
        <v/>
      </c>
    </row>
    <row r="41" ht="28" customHeight="1">
      <c r="A41" s="30" t="inlineStr">
        <is>
          <t>Churn Risk (expiring soon)</t>
        </is>
      </c>
      <c r="B41" s="36">
        <f>COUNTIF(INPUT!F5:F19,"&lt;="&amp;CONFIG!$B$10)-COUNTIF(INPUT!F5:F19,"&lt;1")</f>
        <v/>
      </c>
    </row>
    <row r="42" ht="28" customHeight="1">
      <c r="A42" s="30" t="inlineStr">
        <is>
          <t>Capacity Health</t>
        </is>
      </c>
      <c r="B42" s="35">
        <f>IF(B33&gt;CONFIG!$B$8,"OVER-COMMITTED",IF(B33&gt;=0.5,"BALANCED","UNDER-UTILIZED"))</f>
        <v/>
      </c>
    </row>
  </sheetData>
  <mergeCells count="3">
    <mergeCell ref="A3:H3"/>
    <mergeCell ref="A21:H21"/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8" t="inlineStr">
        <is>
          <t>RETAINER REVENUE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7" t="inlineStr">
        <is>
          <t xml:space="preserve">  REVENUE OVERVIEW</t>
        </is>
      </c>
      <c r="B4" s="18" t="n"/>
      <c r="C4" s="18" t="n"/>
      <c r="D4" s="18" t="n"/>
      <c r="E4" s="18" t="n"/>
    </row>
    <row r="5" ht="32" customHeight="1">
      <c r="A5" s="39" t="inlineStr">
        <is>
          <t>Active Retainers</t>
        </is>
      </c>
      <c r="B5" s="40">
        <f>LOGIC!B23</f>
        <v/>
      </c>
    </row>
    <row r="6" ht="32" customHeight="1">
      <c r="A6" s="39" t="inlineStr">
        <is>
          <t>Monthly Recurring Revenue</t>
        </is>
      </c>
      <c r="B6" s="41">
        <f>LOGIC!B24</f>
        <v/>
      </c>
    </row>
    <row r="7" ht="32" customHeight="1">
      <c r="A7" s="39" t="inlineStr">
        <is>
          <t>Monthly Overage Revenue</t>
        </is>
      </c>
      <c r="B7" s="42">
        <f>LOGIC!B25</f>
        <v/>
      </c>
    </row>
    <row r="8" ht="32" customHeight="1">
      <c r="A8" s="39" t="inlineStr">
        <is>
          <t>Total Monthly Revenue</t>
        </is>
      </c>
      <c r="B8" s="42">
        <f>LOGIC!B26</f>
        <v/>
      </c>
    </row>
    <row r="9" ht="32" customHeight="1">
      <c r="A9" s="39" t="inlineStr">
        <is>
          <t>Annual Projection</t>
        </is>
      </c>
      <c r="B9" s="41">
        <f>LOGIC!B27</f>
        <v/>
      </c>
    </row>
    <row r="10" ht="32" customHeight="1">
      <c r="A10" s="39" t="inlineStr">
        <is>
          <t>% of Annual Target</t>
        </is>
      </c>
      <c r="B10" s="43">
        <f>LOGIC!B28</f>
        <v/>
      </c>
    </row>
    <row r="11" ht="32" customHeight="1">
      <c r="A11" s="39" t="inlineStr">
        <is>
          <t>Revenue Shortfall</t>
        </is>
      </c>
      <c r="B11" s="42">
        <f>LOGIC!B29</f>
        <v/>
      </c>
    </row>
    <row r="13" ht="28" customHeight="1">
      <c r="A13" s="44" t="inlineStr">
        <is>
          <t xml:space="preserve">  CAPACITY &amp; UTILIZATION</t>
        </is>
      </c>
      <c r="B13" s="45" t="n"/>
      <c r="C13" s="45" t="n"/>
      <c r="D13" s="45" t="n"/>
      <c r="E13" s="45" t="n"/>
    </row>
    <row r="14" ht="32" customHeight="1">
      <c r="A14" s="39" t="inlineStr">
        <is>
          <t>Retainer Hours Committed</t>
        </is>
      </c>
      <c r="B14" s="40">
        <f>LOGIC!B30</f>
        <v/>
      </c>
    </row>
    <row r="15" ht="32" customHeight="1">
      <c r="A15" s="39" t="inlineStr">
        <is>
          <t>Hours Actually Used</t>
        </is>
      </c>
      <c r="B15" s="40">
        <f>LOGIC!B31</f>
        <v/>
      </c>
    </row>
    <row r="16" ht="32" customHeight="1">
      <c r="A16" s="39" t="inlineStr">
        <is>
          <t>Overall Utilization</t>
        </is>
      </c>
      <c r="B16" s="43">
        <f>LOGIC!B32</f>
        <v/>
      </c>
    </row>
    <row r="17" ht="32" customHeight="1">
      <c r="A17" s="39" t="inlineStr">
        <is>
          <t>Capacity Used by Retainers</t>
        </is>
      </c>
      <c r="B17" s="43">
        <f>LOGIC!B33</f>
        <v/>
      </c>
    </row>
    <row r="18" ht="32" customHeight="1">
      <c r="A18" s="39" t="inlineStr">
        <is>
          <t>Hours Remaining</t>
        </is>
      </c>
      <c r="B18" s="40">
        <f>LOGIC!B34</f>
        <v/>
      </c>
    </row>
    <row r="19" ht="32" customHeight="1">
      <c r="A19" s="39" t="inlineStr">
        <is>
          <t>Revenue from Remaining</t>
        </is>
      </c>
      <c r="B19" s="42">
        <f>LOGIC!B35</f>
        <v/>
      </c>
    </row>
    <row r="20" ht="32" customHeight="1">
      <c r="A20" s="39" t="inlineStr">
        <is>
          <t>Capacity Health</t>
        </is>
      </c>
      <c r="B20" s="46">
        <f>LOGIC!B42</f>
        <v/>
      </c>
    </row>
    <row r="22" ht="28" customHeight="1">
      <c r="A22" s="15" t="inlineStr">
        <is>
          <t xml:space="preserve">  RETAINER HEALTH</t>
        </is>
      </c>
      <c r="B22" s="16" t="n"/>
      <c r="C22" s="16" t="n"/>
      <c r="D22" s="16" t="n"/>
      <c r="E22" s="16" t="n"/>
    </row>
    <row r="23" ht="32" customHeight="1">
      <c r="A23" s="39" t="inlineStr">
        <is>
          <t>Healthy Retainers</t>
        </is>
      </c>
      <c r="B23" s="40">
        <f>LOGIC!B38</f>
        <v/>
      </c>
    </row>
    <row r="24" ht="32" customHeight="1">
      <c r="A24" s="39" t="inlineStr">
        <is>
          <t>Watch</t>
        </is>
      </c>
      <c r="B24" s="40">
        <f>LOGIC!B39</f>
        <v/>
      </c>
    </row>
    <row r="25" ht="32" customHeight="1">
      <c r="A25" s="39" t="inlineStr">
        <is>
          <t>At Risk</t>
        </is>
      </c>
      <c r="B25" s="40">
        <f>LOGIC!B40</f>
        <v/>
      </c>
    </row>
    <row r="26" ht="32" customHeight="1">
      <c r="A26" s="39" t="inlineStr">
        <is>
          <t>Expiring Soon</t>
        </is>
      </c>
      <c r="B26" s="40">
        <f>LOGIC!B41</f>
        <v/>
      </c>
    </row>
    <row r="27" ht="32" customHeight="1">
      <c r="A27" s="39" t="inlineStr">
        <is>
          <t>Weighted Avg Eff. Rate</t>
        </is>
      </c>
      <c r="B27" s="42">
        <f>LOGIC!B36</f>
        <v/>
      </c>
    </row>
    <row r="29" ht="28" customHeight="1">
      <c r="A29" s="28" t="inlineStr">
        <is>
          <t xml:space="preserve">  RETAINER DETAIL</t>
        </is>
      </c>
      <c r="B29" s="29" t="n"/>
      <c r="C29" s="29" t="n"/>
      <c r="D29" s="29" t="n"/>
      <c r="E29" s="29" t="n"/>
    </row>
    <row r="30" ht="32" customHeight="1">
      <c r="A30" s="19" t="inlineStr">
        <is>
          <t>Client</t>
        </is>
      </c>
      <c r="B30" s="19" t="inlineStr">
        <is>
          <t>Monthly Fee</t>
        </is>
      </c>
      <c r="C30" s="19" t="inlineStr">
        <is>
          <t>Eff. Rate</t>
        </is>
      </c>
      <c r="D30" s="19" t="inlineStr">
        <is>
          <t>Utilization</t>
        </is>
      </c>
      <c r="E30" s="19" t="inlineStr">
        <is>
          <t>Health</t>
        </is>
      </c>
    </row>
    <row r="31">
      <c r="A31" s="39">
        <f>LOGIC!A5</f>
        <v/>
      </c>
      <c r="B31" s="47">
        <f>INPUT!B5</f>
        <v/>
      </c>
      <c r="C31" s="48">
        <f>LOGIC!B5</f>
        <v/>
      </c>
      <c r="D31" s="49">
        <f>LOGIC!C5</f>
        <v/>
      </c>
      <c r="E31" s="50">
        <f>LOGIC!H5</f>
        <v/>
      </c>
    </row>
    <row r="32">
      <c r="A32" s="39">
        <f>LOGIC!A6</f>
        <v/>
      </c>
      <c r="B32" s="47">
        <f>INPUT!B6</f>
        <v/>
      </c>
      <c r="C32" s="48">
        <f>LOGIC!B6</f>
        <v/>
      </c>
      <c r="D32" s="49">
        <f>LOGIC!C6</f>
        <v/>
      </c>
      <c r="E32" s="50">
        <f>LOGIC!H6</f>
        <v/>
      </c>
    </row>
    <row r="33">
      <c r="A33" s="39">
        <f>LOGIC!A7</f>
        <v/>
      </c>
      <c r="B33" s="47">
        <f>INPUT!B7</f>
        <v/>
      </c>
      <c r="C33" s="48">
        <f>LOGIC!B7</f>
        <v/>
      </c>
      <c r="D33" s="49">
        <f>LOGIC!C7</f>
        <v/>
      </c>
      <c r="E33" s="50">
        <f>LOGIC!H7</f>
        <v/>
      </c>
    </row>
    <row r="34">
      <c r="A34" s="39">
        <f>LOGIC!A8</f>
        <v/>
      </c>
      <c r="B34" s="47">
        <f>INPUT!B8</f>
        <v/>
      </c>
      <c r="C34" s="48">
        <f>LOGIC!B8</f>
        <v/>
      </c>
      <c r="D34" s="49">
        <f>LOGIC!C8</f>
        <v/>
      </c>
      <c r="E34" s="50">
        <f>LOGIC!H8</f>
        <v/>
      </c>
    </row>
    <row r="35">
      <c r="A35" s="39">
        <f>LOGIC!A9</f>
        <v/>
      </c>
      <c r="B35" s="47">
        <f>INPUT!B9</f>
        <v/>
      </c>
      <c r="C35" s="48">
        <f>LOGIC!B9</f>
        <v/>
      </c>
      <c r="D35" s="49">
        <f>LOGIC!C9</f>
        <v/>
      </c>
      <c r="E35" s="50">
        <f>LOGIC!H9</f>
        <v/>
      </c>
    </row>
    <row r="36">
      <c r="A36" s="39">
        <f>LOGIC!A10</f>
        <v/>
      </c>
      <c r="B36" s="47">
        <f>INPUT!B10</f>
        <v/>
      </c>
      <c r="C36" s="48">
        <f>LOGIC!B10</f>
        <v/>
      </c>
      <c r="D36" s="49">
        <f>LOGIC!C10</f>
        <v/>
      </c>
      <c r="E36" s="50">
        <f>LOGIC!H10</f>
        <v/>
      </c>
    </row>
    <row r="37">
      <c r="A37" s="39">
        <f>LOGIC!A11</f>
        <v/>
      </c>
      <c r="B37" s="47">
        <f>INPUT!B11</f>
        <v/>
      </c>
      <c r="C37" s="48">
        <f>LOGIC!B11</f>
        <v/>
      </c>
      <c r="D37" s="49">
        <f>LOGIC!C11</f>
        <v/>
      </c>
      <c r="E37" s="50">
        <f>LOGIC!H11</f>
        <v/>
      </c>
    </row>
    <row r="38">
      <c r="A38" s="39">
        <f>LOGIC!A12</f>
        <v/>
      </c>
      <c r="B38" s="47">
        <f>INPUT!B12</f>
        <v/>
      </c>
      <c r="C38" s="48">
        <f>LOGIC!B12</f>
        <v/>
      </c>
      <c r="D38" s="49">
        <f>LOGIC!C12</f>
        <v/>
      </c>
      <c r="E38" s="50">
        <f>LOGIC!H12</f>
        <v/>
      </c>
    </row>
    <row r="39">
      <c r="A39" s="39">
        <f>LOGIC!A13</f>
        <v/>
      </c>
      <c r="B39" s="47">
        <f>INPUT!B13</f>
        <v/>
      </c>
      <c r="C39" s="48">
        <f>LOGIC!B13</f>
        <v/>
      </c>
      <c r="D39" s="49">
        <f>LOGIC!C13</f>
        <v/>
      </c>
      <c r="E39" s="50">
        <f>LOGIC!H13</f>
        <v/>
      </c>
    </row>
    <row r="40">
      <c r="A40" s="39">
        <f>LOGIC!A14</f>
        <v/>
      </c>
      <c r="B40" s="47">
        <f>INPUT!B14</f>
        <v/>
      </c>
      <c r="C40" s="48">
        <f>LOGIC!B14</f>
        <v/>
      </c>
      <c r="D40" s="49">
        <f>LOGIC!C14</f>
        <v/>
      </c>
      <c r="E40" s="50">
        <f>LOGIC!H14</f>
        <v/>
      </c>
    </row>
    <row r="41">
      <c r="A41" s="39">
        <f>LOGIC!A15</f>
        <v/>
      </c>
      <c r="B41" s="47">
        <f>INPUT!B15</f>
        <v/>
      </c>
      <c r="C41" s="48">
        <f>LOGIC!B15</f>
        <v/>
      </c>
      <c r="D41" s="49">
        <f>LOGIC!C15</f>
        <v/>
      </c>
      <c r="E41" s="50">
        <f>LOGIC!H15</f>
        <v/>
      </c>
    </row>
    <row r="42">
      <c r="A42" s="39">
        <f>LOGIC!A16</f>
        <v/>
      </c>
      <c r="B42" s="47">
        <f>INPUT!B16</f>
        <v/>
      </c>
      <c r="C42" s="48">
        <f>LOGIC!B16</f>
        <v/>
      </c>
      <c r="D42" s="49">
        <f>LOGIC!C16</f>
        <v/>
      </c>
      <c r="E42" s="50">
        <f>LOGIC!H16</f>
        <v/>
      </c>
    </row>
    <row r="43">
      <c r="A43" s="39">
        <f>LOGIC!A17</f>
        <v/>
      </c>
      <c r="B43" s="47">
        <f>INPUT!B17</f>
        <v/>
      </c>
      <c r="C43" s="48">
        <f>LOGIC!B17</f>
        <v/>
      </c>
      <c r="D43" s="49">
        <f>LOGIC!C17</f>
        <v/>
      </c>
      <c r="E43" s="50">
        <f>LOGIC!H17</f>
        <v/>
      </c>
    </row>
    <row r="44">
      <c r="A44" s="39">
        <f>LOGIC!A18</f>
        <v/>
      </c>
      <c r="B44" s="47">
        <f>INPUT!B18</f>
        <v/>
      </c>
      <c r="C44" s="48">
        <f>LOGIC!B18</f>
        <v/>
      </c>
      <c r="D44" s="49">
        <f>LOGIC!C18</f>
        <v/>
      </c>
      <c r="E44" s="50">
        <f>LOGIC!H18</f>
        <v/>
      </c>
    </row>
    <row r="45">
      <c r="A45" s="39">
        <f>LOGIC!A19</f>
        <v/>
      </c>
      <c r="B45" s="47">
        <f>INPUT!B19</f>
        <v/>
      </c>
      <c r="C45" s="48">
        <f>LOGIC!B19</f>
        <v/>
      </c>
      <c r="D45" s="49">
        <f>LOGIC!C19</f>
        <v/>
      </c>
      <c r="E45" s="50">
        <f>LOGIC!H19</f>
        <v/>
      </c>
    </row>
    <row r="47" ht="24" customHeight="1">
      <c r="A47" s="51" t="inlineStr">
        <is>
          <t>RangeLead.com  |  Premium B2B Lead Data  |  Free Download — rangelead.com/free-tools</t>
        </is>
      </c>
    </row>
  </sheetData>
  <mergeCells count="7">
    <mergeCell ref="A29:E29"/>
    <mergeCell ref="A4:E4"/>
    <mergeCell ref="A2:E2"/>
    <mergeCell ref="A47:E47"/>
    <mergeCell ref="A1:E1"/>
    <mergeCell ref="A13:E13"/>
    <mergeCell ref="A22:E22"/>
  </mergeCells>
  <conditionalFormatting sqref="B10">
    <cfRule type="cellIs" priority="1" operator="greaterThanOrEqual" dxfId="0">
      <formula>0.8</formula>
    </cfRule>
    <cfRule type="cellIs" priority="2" operator="between" dxfId="1">
      <formula>0.5</formula>
      <formula>0.799</formula>
    </cfRule>
    <cfRule type="cellIs" priority="3" operator="lessThan" dxfId="2">
      <formula>0.5</formula>
    </cfRule>
  </conditionalFormatting>
  <conditionalFormatting sqref="B20">
    <cfRule type="cellIs" priority="4" operator="equal" dxfId="0">
      <formula>"BALANCED"</formula>
    </cfRule>
    <cfRule type="cellIs" priority="5" operator="equal" dxfId="1">
      <formula>"UNDER-UTILIZED"</formula>
    </cfRule>
    <cfRule type="cellIs" priority="6" operator="equal" dxfId="2">
      <formula>"OVER-COMMITTED"</formula>
    </cfRule>
  </conditionalFormatting>
  <conditionalFormatting sqref="D31:D45">
    <cfRule type="cellIs" priority="7" operator="greaterThanOrEqual" dxfId="0">
      <formula>0.8</formula>
    </cfRule>
    <cfRule type="cellIs" priority="8" operator="between" dxfId="1">
      <formula>0.5</formula>
      <formula>0.799</formula>
    </cfRule>
    <cfRule type="cellIs" priority="9" operator="lessThan" dxfId="2">
      <formula>0.5</formula>
    </cfRule>
  </conditionalFormatting>
  <conditionalFormatting sqref="E31:E45">
    <cfRule type="cellIs" priority="10" operator="equal" dxfId="0">
      <formula>"HEALTHY"</formula>
    </cfRule>
    <cfRule type="cellIs" priority="11" operator="equal" dxfId="1">
      <formula>"WATCH"</formula>
    </cfRule>
    <cfRule type="cellIs" priority="12" operator="equal" dxfId="2">
      <formula>"AT RISK"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