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"/>
    <numFmt numFmtId="165" formatCode="0.0%"/>
    <numFmt numFmtId="166" formatCode="+0.0%;-0.0%"/>
    <numFmt numFmtId="167" formatCode="#,##0&quot; mo&quot;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3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F1F5F9"/>
        <bgColor rgb="00F1F5F9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164" fontId="7" fillId="8" borderId="1" applyAlignment="1" pivotButton="0" quotePrefix="0" xfId="0">
      <alignment horizontal="center" vertical="center"/>
    </xf>
    <xf numFmtId="165" fontId="7" fillId="9" borderId="1" applyAlignment="1" pivotButton="0" quotePrefix="0" xfId="0">
      <alignment horizontal="center" vertical="center"/>
    </xf>
    <xf numFmtId="9" fontId="7" fillId="8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left" vertical="center"/>
    </xf>
    <xf numFmtId="3" fontId="7" fillId="8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left" vertical="center"/>
    </xf>
    <xf numFmtId="164" fontId="7" fillId="10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9" fontId="7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center" vertical="center"/>
    </xf>
    <xf numFmtId="0" fontId="5" fillId="11" borderId="1" applyAlignment="1" pivotButton="0" quotePrefix="0" xfId="0">
      <alignment horizontal="left" vertical="center"/>
    </xf>
    <xf numFmtId="0" fontId="0" fillId="11" borderId="1" pivotButton="0" quotePrefix="0" xfId="0"/>
    <xf numFmtId="0" fontId="7" fillId="9" borderId="1" applyAlignment="1" pivotButton="0" quotePrefix="0" xfId="0">
      <alignment horizontal="left" vertical="center"/>
    </xf>
    <xf numFmtId="164" fontId="7" fillId="9" borderId="1" applyAlignment="1" pivotButton="0" quotePrefix="0" xfId="0">
      <alignment horizontal="center" vertical="center"/>
    </xf>
    <xf numFmtId="3" fontId="7" fillId="9" borderId="1" applyAlignment="1" pivotButton="0" quotePrefix="0" xfId="0">
      <alignment horizontal="center" vertical="center"/>
    </xf>
    <xf numFmtId="164" fontId="10" fillId="9" borderId="1" applyAlignment="1" pivotButton="0" quotePrefix="0" xfId="0">
      <alignment horizontal="center" vertical="center"/>
    </xf>
    <xf numFmtId="0" fontId="6" fillId="9" borderId="1" applyAlignment="1" pivotButton="0" quotePrefix="0" xfId="0">
      <alignment horizontal="left" vertical="center"/>
    </xf>
    <xf numFmtId="165" fontId="10" fillId="9" borderId="1" applyAlignment="1" pivotButton="0" quotePrefix="0" xfId="0">
      <alignment horizontal="center" vertical="center"/>
    </xf>
    <xf numFmtId="3" fontId="10" fillId="9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166" fontId="10" fillId="9" borderId="1" applyAlignment="1" pivotButton="0" quotePrefix="0" xfId="0">
      <alignment horizontal="center" vertical="center"/>
    </xf>
    <xf numFmtId="0" fontId="10" fillId="9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4" fontId="12" fillId="12" borderId="1" applyAlignment="1" pivotButton="0" quotePrefix="0" xfId="0">
      <alignment horizontal="center" vertical="center"/>
    </xf>
    <xf numFmtId="165" fontId="12" fillId="12" borderId="1" applyAlignment="1" pivotButton="0" quotePrefix="0" xfId="0">
      <alignment horizontal="center" vertical="center"/>
    </xf>
    <xf numFmtId="3" fontId="12" fillId="12" borderId="1" applyAlignment="1" pivotButton="0" quotePrefix="0" xfId="0">
      <alignment horizontal="center" vertical="center"/>
    </xf>
    <xf numFmtId="0" fontId="12" fillId="12" borderId="1" applyAlignment="1" pivotButton="0" quotePrefix="0" xfId="0">
      <alignment horizontal="center" vertical="center"/>
    </xf>
    <xf numFmtId="0" fontId="13" fillId="12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left" vertical="center"/>
    </xf>
    <xf numFmtId="165" fontId="10" fillId="7" borderId="1" applyAlignment="1" pivotButton="0" quotePrefix="0" xfId="0">
      <alignment horizontal="center" vertical="center"/>
    </xf>
    <xf numFmtId="164" fontId="10" fillId="7" borderId="1" applyAlignment="1" pivotButton="0" quotePrefix="0" xfId="0">
      <alignment horizontal="center" vertical="center"/>
    </xf>
    <xf numFmtId="167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4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0891B2"/>
        <sz val="10"/>
      </font>
      <fill>
        <patternFill patternType="solid">
          <fgColor rgb="00DBEAFE"/>
          <bgColor rgb="00DBEAF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9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EXECUTIVE - GROWTH VS PROFIT TRADEOFF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Analyze the tension between growth investments and profitability. Model each initiative's impact on profit, find the optimal balance point, calculate payback periods, and estimate long-term value.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Current profit baseline (annual)</t>
        </is>
      </c>
    </row>
    <row r="9" ht="22" customHeight="1">
      <c r="A9" s="6" t="inlineStr">
        <is>
          <t xml:space="preserve">  • Growth initiatives with investment amounts</t>
        </is>
      </c>
    </row>
    <row r="10" ht="22" customHeight="1">
      <c r="A10" s="6" t="inlineStr">
        <is>
          <t xml:space="preserve">  • Expected annual return per initiative</t>
        </is>
      </c>
    </row>
    <row r="11" ht="22" customHeight="1">
      <c r="A11" s="6" t="inlineStr">
        <is>
          <t xml:space="preserve">  • Time to revenue for each initiative</t>
        </is>
      </c>
    </row>
    <row r="12" ht="22" customHeight="1">
      <c r="A12" s="6" t="inlineStr">
        <is>
          <t xml:space="preserve">  • Current revenue and growth rate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Profit impact per initiative</t>
        </is>
      </c>
    </row>
    <row r="16" ht="22" customHeight="1">
      <c r="A16" s="6" t="inlineStr">
        <is>
          <t xml:space="preserve">  • Optimal growth/profit balance point</t>
        </is>
      </c>
    </row>
    <row r="17" ht="22" customHeight="1">
      <c r="A17" s="6" t="inlineStr">
        <is>
          <t xml:space="preserve">  • Payback period per initiative</t>
        </is>
      </c>
    </row>
    <row r="18" ht="22" customHeight="1">
      <c r="A18" s="6" t="inlineStr">
        <is>
          <t xml:space="preserve">  • Long-term value (3-year NPV)</t>
        </is>
      </c>
    </row>
    <row r="19" ht="22" customHeight="1">
      <c r="A19" s="6" t="inlineStr">
        <is>
          <t xml:space="preserve">  • Portfolio efficiency analysis</t>
        </is>
      </c>
    </row>
    <row r="21">
      <c r="A21" s="5" t="inlineStr">
        <is>
          <t>DO NOT EDIT</t>
        </is>
      </c>
    </row>
    <row r="22" ht="22" customHeight="1">
      <c r="A22" s="6" t="inlineStr">
        <is>
          <t xml:space="preserve">  • LOGIC sheet — contains all calculations</t>
        </is>
      </c>
    </row>
    <row r="23" ht="22" customHeight="1">
      <c r="A23" s="6" t="inlineStr">
        <is>
          <t xml:space="preserve">  • OUTPUT sheet — displays results from LOGIC</t>
        </is>
      </c>
    </row>
    <row r="24" ht="22" customHeight="1">
      <c r="A24" s="6" t="inlineStr">
        <is>
          <t xml:space="preserve">  • CONFIG sheet — contains constants and rates</t>
        </is>
      </c>
    </row>
    <row r="26">
      <c r="A26" s="5" t="inlineStr">
        <is>
          <t>HOW TO USE</t>
        </is>
      </c>
    </row>
    <row r="27" ht="22" customHeight="1">
      <c r="A27" s="6" t="inlineStr">
        <is>
          <t xml:space="preserve">  • Go to the INPUT sheet and fill in the yellow-highlighted cells</t>
        </is>
      </c>
    </row>
    <row r="28" ht="22" customHeight="1">
      <c r="A28" s="6" t="inlineStr">
        <is>
          <t xml:space="preserve">  • Results auto-calculate instantly on the OUTPUT sheet</t>
        </is>
      </c>
    </row>
    <row r="29" ht="22" customHeight="1">
      <c r="A29" s="6" t="inlineStr">
        <is>
          <t xml:space="preserve">  • Adjust CONFIG values only if you understand the assumptions</t>
        </is>
      </c>
    </row>
  </sheetData>
  <mergeCells count="19">
    <mergeCell ref="A24:B24"/>
    <mergeCell ref="A15:B15"/>
    <mergeCell ref="A11:B11"/>
    <mergeCell ref="A1:B1"/>
    <mergeCell ref="A16:B16"/>
    <mergeCell ref="A18:B18"/>
    <mergeCell ref="A27:B27"/>
    <mergeCell ref="A12:B12"/>
    <mergeCell ref="A2:B2"/>
    <mergeCell ref="A5:B5"/>
    <mergeCell ref="A23:B23"/>
    <mergeCell ref="A17:B17"/>
    <mergeCell ref="A8:B8"/>
    <mergeCell ref="A22:B22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7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- Analysis Parameters</t>
        </is>
      </c>
      <c r="B1" s="8" t="n"/>
      <c r="C1" s="8" t="n"/>
    </row>
    <row r="3" ht="26" customHeight="1">
      <c r="A3" s="9" t="inlineStr">
        <is>
          <t>Discount Rate</t>
        </is>
      </c>
      <c r="B3" s="10" t="n">
        <v>0.1</v>
      </c>
      <c r="C3" s="11" t="inlineStr">
        <is>
          <t>For NPV calculations</t>
        </is>
      </c>
    </row>
    <row r="4" ht="26" customHeight="1">
      <c r="A4" s="9" t="inlineStr">
        <is>
          <t>Analysis Horizon (years)</t>
        </is>
      </c>
      <c r="B4" s="12" t="n">
        <v>3</v>
      </c>
      <c r="C4" s="11" t="inlineStr">
        <is>
          <t>Forward projection period</t>
        </is>
      </c>
    </row>
    <row r="5" ht="26" customHeight="1">
      <c r="A5" s="9" t="inlineStr">
        <is>
          <t>Min Acceptable ROI</t>
        </is>
      </c>
      <c r="B5" s="10" t="n">
        <v>0.2</v>
      </c>
      <c r="C5" s="11" t="inlineStr">
        <is>
          <t>Minimum return on initiative</t>
        </is>
      </c>
    </row>
    <row r="6" ht="26" customHeight="1">
      <c r="A6" s="9" t="inlineStr">
        <is>
          <t>Max Profit Impact Tolerance</t>
        </is>
      </c>
      <c r="B6" s="10" t="n">
        <v>0.25</v>
      </c>
      <c r="C6" s="11" t="inlineStr">
        <is>
          <t>Max % profit reduction acceptable</t>
        </is>
      </c>
    </row>
    <row r="7" ht="26" customHeight="1">
      <c r="A7" s="9" t="inlineStr">
        <is>
          <t>Revenue Retention Rate</t>
        </is>
      </c>
      <c r="B7" s="10" t="n">
        <v>0.9</v>
      </c>
      <c r="C7" s="11" t="inlineStr">
        <is>
          <t>% of new revenue retained year-over-year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G18"/>
  <sheetViews>
    <sheetView showGridLines="0" zoomScale="110" workbookViewId="0">
      <selection activeCell="A1" sqref="A1"/>
    </sheetView>
  </sheetViews>
  <sheetFormatPr baseColWidth="8" defaultRowHeight="15"/>
  <cols>
    <col width="26" customWidth="1" min="1" max="1"/>
    <col width="18" customWidth="1" min="2" max="2"/>
    <col width="18" customWidth="1" min="3" max="3"/>
    <col width="18" customWidth="1" min="4" max="4"/>
    <col width="14" customWidth="1" min="5" max="5"/>
    <col width="14" customWidth="1" min="6" max="6"/>
    <col width="18" customWidth="1" min="7" max="7"/>
    <col width="16" customWidth="1" min="8" max="8"/>
  </cols>
  <sheetData>
    <row r="1" ht="28" customHeight="1">
      <c r="A1" s="13" t="inlineStr">
        <is>
          <t xml:space="preserve">  GROWTH VS PROFIT INPUTS - Enter data in yellow cells</t>
        </is>
      </c>
      <c r="B1" s="14" t="n"/>
      <c r="C1" s="14" t="n"/>
      <c r="D1" s="14" t="n"/>
      <c r="E1" s="14" t="n"/>
      <c r="F1" s="14" t="n"/>
      <c r="G1" s="14" t="n"/>
    </row>
    <row r="3" ht="28" customHeight="1">
      <c r="A3" s="15" t="inlineStr">
        <is>
          <t xml:space="preserve">  CURRENT BASELINE</t>
        </is>
      </c>
      <c r="B3" s="16" t="n"/>
      <c r="C3" s="16" t="n"/>
      <c r="D3" s="16" t="n"/>
      <c r="E3" s="16" t="n"/>
      <c r="F3" s="16" t="n"/>
      <c r="G3" s="16" t="n"/>
    </row>
    <row r="4" ht="28" customHeight="1">
      <c r="A4" s="17" t="inlineStr">
        <is>
          <t>Current Annual Revenue</t>
        </is>
      </c>
      <c r="B4" s="18" t="n">
        <v>4200000</v>
      </c>
      <c r="C4" s="11" t="inlineStr">
        <is>
          <t>Trailing 12-month revenue</t>
        </is>
      </c>
    </row>
    <row r="5" ht="28" customHeight="1">
      <c r="A5" s="17" t="inlineStr">
        <is>
          <t>Current Annual Profit</t>
        </is>
      </c>
      <c r="B5" s="18" t="n">
        <v>630000</v>
      </c>
      <c r="C5" s="11" t="inlineStr">
        <is>
          <t>Net profit (after all costs)</t>
        </is>
      </c>
    </row>
    <row r="6" ht="28" customHeight="1">
      <c r="A6" s="17" t="inlineStr">
        <is>
          <t>Current Profit Margin</t>
        </is>
      </c>
      <c r="B6" s="19">
        <f>IF(B4=0,0,B5/B4)</f>
        <v/>
      </c>
      <c r="C6" s="11" t="inlineStr">
        <is>
          <t>Auto-calculated</t>
        </is>
      </c>
    </row>
    <row r="7" ht="28" customHeight="1">
      <c r="A7" s="17" t="inlineStr">
        <is>
          <t>Organic Growth Rate (annual)</t>
        </is>
      </c>
      <c r="B7" s="20" t="n">
        <v>0.08</v>
      </c>
      <c r="C7" s="11" t="inlineStr">
        <is>
          <t>Expected growth without new investment</t>
        </is>
      </c>
    </row>
    <row r="9" ht="28" customHeight="1">
      <c r="A9" s="15" t="inlineStr">
        <is>
          <t xml:space="preserve">  GROWTH INITIATIVES</t>
        </is>
      </c>
      <c r="B9" s="16" t="n"/>
      <c r="C9" s="16" t="n"/>
      <c r="D9" s="16" t="n"/>
      <c r="E9" s="16" t="n"/>
      <c r="F9" s="16" t="n"/>
      <c r="G9" s="16" t="n"/>
    </row>
    <row r="10" ht="32" customHeight="1">
      <c r="A10" s="21" t="inlineStr">
        <is>
          <t>Initiative Name</t>
        </is>
      </c>
      <c r="B10" s="21" t="inlineStr">
        <is>
          <t>Annual Investment</t>
        </is>
      </c>
      <c r="C10" s="21" t="inlineStr">
        <is>
          <t>Expected Annual Return</t>
        </is>
      </c>
      <c r="D10" s="21" t="inlineStr">
        <is>
          <t>Time to Revenue (mo)</t>
        </is>
      </c>
      <c r="E10" s="21" t="inlineStr">
        <is>
          <t>Risk (1-5)</t>
        </is>
      </c>
      <c r="F10" s="21" t="inlineStr">
        <is>
          <t>Confidence %</t>
        </is>
      </c>
      <c r="G10" s="21" t="inlineStr">
        <is>
          <t>Category</t>
        </is>
      </c>
    </row>
    <row r="11">
      <c r="A11" s="22" t="inlineStr">
        <is>
          <t>Market Expansion - West</t>
        </is>
      </c>
      <c r="B11" s="18" t="n">
        <v>180000</v>
      </c>
      <c r="C11" s="18" t="n">
        <v>320000</v>
      </c>
      <c r="D11" s="23" t="n">
        <v>9</v>
      </c>
      <c r="E11" s="23" t="n">
        <v>3</v>
      </c>
      <c r="F11" s="20" t="n">
        <v>0.7</v>
      </c>
      <c r="G11" s="24" t="inlineStr">
        <is>
          <t>Growth</t>
        </is>
      </c>
    </row>
    <row r="12">
      <c r="A12" s="25" t="inlineStr">
        <is>
          <t>Product Line Extension</t>
        </is>
      </c>
      <c r="B12" s="26" t="n">
        <v>250000</v>
      </c>
      <c r="C12" s="26" t="n">
        <v>400000</v>
      </c>
      <c r="D12" s="27" t="n">
        <v>12</v>
      </c>
      <c r="E12" s="27" t="n">
        <v>3</v>
      </c>
      <c r="F12" s="28" t="n">
        <v>0.65</v>
      </c>
      <c r="G12" s="29" t="inlineStr">
        <is>
          <t>Growth</t>
        </is>
      </c>
    </row>
    <row r="13">
      <c r="A13" s="22" t="inlineStr">
        <is>
          <t>Sales Team (+3 reps)</t>
        </is>
      </c>
      <c r="B13" s="18" t="n">
        <v>360000</v>
      </c>
      <c r="C13" s="18" t="n">
        <v>540000</v>
      </c>
      <c r="D13" s="23" t="n">
        <v>6</v>
      </c>
      <c r="E13" s="23" t="n">
        <v>2</v>
      </c>
      <c r="F13" s="20" t="n">
        <v>0.8</v>
      </c>
      <c r="G13" s="24" t="inlineStr">
        <is>
          <t>Growth</t>
        </is>
      </c>
    </row>
    <row r="14">
      <c r="A14" s="25" t="inlineStr">
        <is>
          <t>Digital Marketing Push</t>
        </is>
      </c>
      <c r="B14" s="26" t="n">
        <v>120000</v>
      </c>
      <c r="C14" s="26" t="n">
        <v>200000</v>
      </c>
      <c r="D14" s="27" t="n">
        <v>3</v>
      </c>
      <c r="E14" s="27" t="n">
        <v>2</v>
      </c>
      <c r="F14" s="28" t="n">
        <v>0.75</v>
      </c>
      <c r="G14" s="29" t="inlineStr">
        <is>
          <t>Growth</t>
        </is>
      </c>
    </row>
    <row r="15">
      <c r="A15" s="22" t="inlineStr">
        <is>
          <t>R&amp;D - Next Gen Platform</t>
        </is>
      </c>
      <c r="B15" s="18" t="n">
        <v>400000</v>
      </c>
      <c r="C15" s="18" t="n">
        <v>250000</v>
      </c>
      <c r="D15" s="23" t="n">
        <v>18</v>
      </c>
      <c r="E15" s="23" t="n">
        <v>4</v>
      </c>
      <c r="F15" s="20" t="n">
        <v>0.5</v>
      </c>
      <c r="G15" s="24" t="inlineStr">
        <is>
          <t>Innovation</t>
        </is>
      </c>
    </row>
    <row r="16">
      <c r="A16" s="25" t="inlineStr">
        <is>
          <t>Customer Success Program</t>
        </is>
      </c>
      <c r="B16" s="26" t="n">
        <v>150000</v>
      </c>
      <c r="C16" s="26" t="n">
        <v>180000</v>
      </c>
      <c r="D16" s="27" t="n">
        <v>6</v>
      </c>
      <c r="E16" s="27" t="n">
        <v>1</v>
      </c>
      <c r="F16" s="28" t="n">
        <v>0.85</v>
      </c>
      <c r="G16" s="29" t="inlineStr">
        <is>
          <t>Retention</t>
        </is>
      </c>
    </row>
    <row r="17">
      <c r="A17" s="24" t="n"/>
      <c r="B17" s="24" t="n"/>
      <c r="C17" s="24" t="n"/>
      <c r="D17" s="24" t="n"/>
      <c r="E17" s="24" t="n"/>
      <c r="F17" s="24" t="n"/>
      <c r="G17" s="24" t="n"/>
    </row>
    <row r="18">
      <c r="A18" s="29" t="n"/>
      <c r="B18" s="29" t="n"/>
      <c r="C18" s="29" t="n"/>
      <c r="D18" s="29" t="n"/>
      <c r="E18" s="29" t="n"/>
      <c r="F18" s="29" t="n"/>
      <c r="G18" s="29" t="n"/>
    </row>
  </sheetData>
  <mergeCells count="3">
    <mergeCell ref="A3:G3"/>
    <mergeCell ref="A1:G1"/>
    <mergeCell ref="A9:G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G39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30" t="inlineStr">
        <is>
          <t xml:space="preserve">  CALCULATIONS - All formulas, do NOT edit</t>
        </is>
      </c>
      <c r="B1" s="31" t="n"/>
      <c r="C1" s="31" t="n"/>
      <c r="D1" s="31" t="n"/>
      <c r="E1" s="31" t="n"/>
      <c r="F1" s="31" t="n"/>
      <c r="G1" s="31" t="n"/>
    </row>
    <row r="3" ht="28" customHeight="1">
      <c r="A3" s="15" t="inlineStr">
        <is>
          <t xml:space="preserve">  INITIATIVE ANALYSIS</t>
        </is>
      </c>
      <c r="B3" s="16" t="n"/>
      <c r="C3" s="16" t="n"/>
      <c r="D3" s="16" t="n"/>
      <c r="E3" s="16" t="n"/>
      <c r="F3" s="16" t="n"/>
      <c r="G3" s="16" t="n"/>
    </row>
    <row r="4" ht="32" customHeight="1">
      <c r="A4" s="21" t="inlineStr">
        <is>
          <t>Initiative</t>
        </is>
      </c>
      <c r="B4" s="21" t="inlineStr">
        <is>
          <t>Net Annual Profit</t>
        </is>
      </c>
      <c r="C4" s="21" t="inlineStr">
        <is>
          <t>ROI %</t>
        </is>
      </c>
      <c r="D4" s="21" t="inlineStr">
        <is>
          <t>Payback (months)</t>
        </is>
      </c>
      <c r="E4" s="21" t="inlineStr">
        <is>
          <t>Risk-Adj Return</t>
        </is>
      </c>
      <c r="F4" s="21" t="inlineStr">
        <is>
          <t>3-Year NPV</t>
        </is>
      </c>
      <c r="G4" s="21" t="inlineStr">
        <is>
          <t>Profit Impact %</t>
        </is>
      </c>
    </row>
    <row r="5">
      <c r="A5" s="32">
        <f>INPUT!A11</f>
        <v/>
      </c>
      <c r="B5" s="33">
        <f>IF(INPUT!A11="","",INPUT!C11-INPUT!B11)</f>
        <v/>
      </c>
      <c r="C5" s="19">
        <f>IF(INPUT!A11="","",IF(INPUT!B11=0,0,B5/INPUT!B11))</f>
        <v/>
      </c>
      <c r="D5" s="34">
        <f>IF(INPUT!A11="","",IF(INPUT!C11&lt;=0,"Never",ROUND(INPUT!B11/INPUT!C11*12,0)+INPUT!D11))</f>
        <v/>
      </c>
      <c r="E5" s="33">
        <f>IF(INPUT!A11="","",INPUT!C11*INPUT!F11*(1-INPUT!E11*0.1))</f>
        <v/>
      </c>
      <c r="F5" s="35">
        <f>IF(INPUT!A11="","",-INPUT!B11+E5*CONFIG!B7/(1+CONFIG!B3)+E5*CONFIG!B7^2/(1+CONFIG!B3)^2+E5*CONFIG!B7^3/(1+CONFIG!B3)^3)</f>
        <v/>
      </c>
      <c r="G5" s="19">
        <f>IF(INPUT!A11="","",IF(INPUT!B5=0,0,-INPUT!B11/INPUT!B5))</f>
        <v/>
      </c>
    </row>
    <row r="6">
      <c r="A6" s="32">
        <f>INPUT!A12</f>
        <v/>
      </c>
      <c r="B6" s="33">
        <f>IF(INPUT!A12="","",INPUT!C12-INPUT!B12)</f>
        <v/>
      </c>
      <c r="C6" s="19">
        <f>IF(INPUT!A12="","",IF(INPUT!B12=0,0,B6/INPUT!B12))</f>
        <v/>
      </c>
      <c r="D6" s="34">
        <f>IF(INPUT!A12="","",IF(INPUT!C12&lt;=0,"Never",ROUND(INPUT!B12/INPUT!C12*12,0)+INPUT!D12))</f>
        <v/>
      </c>
      <c r="E6" s="33">
        <f>IF(INPUT!A12="","",INPUT!C12*INPUT!F12*(1-INPUT!E12*0.1))</f>
        <v/>
      </c>
      <c r="F6" s="35">
        <f>IF(INPUT!A12="","",-INPUT!B12+E6*CONFIG!B7/(1+CONFIG!B3)+E6*CONFIG!B7^2/(1+CONFIG!B3)^2+E6*CONFIG!B7^3/(1+CONFIG!B3)^3)</f>
        <v/>
      </c>
      <c r="G6" s="19">
        <f>IF(INPUT!A12="","",IF(INPUT!B5=0,0,-INPUT!B12/INPUT!B5))</f>
        <v/>
      </c>
    </row>
    <row r="7">
      <c r="A7" s="32">
        <f>INPUT!A13</f>
        <v/>
      </c>
      <c r="B7" s="33">
        <f>IF(INPUT!A13="","",INPUT!C13-INPUT!B13)</f>
        <v/>
      </c>
      <c r="C7" s="19">
        <f>IF(INPUT!A13="","",IF(INPUT!B13=0,0,B7/INPUT!B13))</f>
        <v/>
      </c>
      <c r="D7" s="34">
        <f>IF(INPUT!A13="","",IF(INPUT!C13&lt;=0,"Never",ROUND(INPUT!B13/INPUT!C13*12,0)+INPUT!D13))</f>
        <v/>
      </c>
      <c r="E7" s="33">
        <f>IF(INPUT!A13="","",INPUT!C13*INPUT!F13*(1-INPUT!E13*0.1))</f>
        <v/>
      </c>
      <c r="F7" s="35">
        <f>IF(INPUT!A13="","",-INPUT!B13+E7*CONFIG!B7/(1+CONFIG!B3)+E7*CONFIG!B7^2/(1+CONFIG!B3)^2+E7*CONFIG!B7^3/(1+CONFIG!B3)^3)</f>
        <v/>
      </c>
      <c r="G7" s="19">
        <f>IF(INPUT!A13="","",IF(INPUT!B5=0,0,-INPUT!B13/INPUT!B5))</f>
        <v/>
      </c>
    </row>
    <row r="8">
      <c r="A8" s="32">
        <f>INPUT!A14</f>
        <v/>
      </c>
      <c r="B8" s="33">
        <f>IF(INPUT!A14="","",INPUT!C14-INPUT!B14)</f>
        <v/>
      </c>
      <c r="C8" s="19">
        <f>IF(INPUT!A14="","",IF(INPUT!B14=0,0,B8/INPUT!B14))</f>
        <v/>
      </c>
      <c r="D8" s="34">
        <f>IF(INPUT!A14="","",IF(INPUT!C14&lt;=0,"Never",ROUND(INPUT!B14/INPUT!C14*12,0)+INPUT!D14))</f>
        <v/>
      </c>
      <c r="E8" s="33">
        <f>IF(INPUT!A14="","",INPUT!C14*INPUT!F14*(1-INPUT!E14*0.1))</f>
        <v/>
      </c>
      <c r="F8" s="35">
        <f>IF(INPUT!A14="","",-INPUT!B14+E8*CONFIG!B7/(1+CONFIG!B3)+E8*CONFIG!B7^2/(1+CONFIG!B3)^2+E8*CONFIG!B7^3/(1+CONFIG!B3)^3)</f>
        <v/>
      </c>
      <c r="G8" s="19">
        <f>IF(INPUT!A14="","",IF(INPUT!B5=0,0,-INPUT!B14/INPUT!B5))</f>
        <v/>
      </c>
    </row>
    <row r="9">
      <c r="A9" s="32">
        <f>INPUT!A15</f>
        <v/>
      </c>
      <c r="B9" s="33">
        <f>IF(INPUT!A15="","",INPUT!C15-INPUT!B15)</f>
        <v/>
      </c>
      <c r="C9" s="19">
        <f>IF(INPUT!A15="","",IF(INPUT!B15=0,0,B9/INPUT!B15))</f>
        <v/>
      </c>
      <c r="D9" s="34">
        <f>IF(INPUT!A15="","",IF(INPUT!C15&lt;=0,"Never",ROUND(INPUT!B15/INPUT!C15*12,0)+INPUT!D15))</f>
        <v/>
      </c>
      <c r="E9" s="33">
        <f>IF(INPUT!A15="","",INPUT!C15*INPUT!F15*(1-INPUT!E15*0.1))</f>
        <v/>
      </c>
      <c r="F9" s="35">
        <f>IF(INPUT!A15="","",-INPUT!B15+E9*CONFIG!B7/(1+CONFIG!B3)+E9*CONFIG!B7^2/(1+CONFIG!B3)^2+E9*CONFIG!B7^3/(1+CONFIG!B3)^3)</f>
        <v/>
      </c>
      <c r="G9" s="19">
        <f>IF(INPUT!A15="","",IF(INPUT!B5=0,0,-INPUT!B15/INPUT!B5))</f>
        <v/>
      </c>
    </row>
    <row r="10">
      <c r="A10" s="32">
        <f>INPUT!A16</f>
        <v/>
      </c>
      <c r="B10" s="33">
        <f>IF(INPUT!A16="","",INPUT!C16-INPUT!B16)</f>
        <v/>
      </c>
      <c r="C10" s="19">
        <f>IF(INPUT!A16="","",IF(INPUT!B16=0,0,B10/INPUT!B16))</f>
        <v/>
      </c>
      <c r="D10" s="34">
        <f>IF(INPUT!A16="","",IF(INPUT!C16&lt;=0,"Never",ROUND(INPUT!B16/INPUT!C16*12,0)+INPUT!D16))</f>
        <v/>
      </c>
      <c r="E10" s="33">
        <f>IF(INPUT!A16="","",INPUT!C16*INPUT!F16*(1-INPUT!E16*0.1))</f>
        <v/>
      </c>
      <c r="F10" s="35">
        <f>IF(INPUT!A16="","",-INPUT!B16+E10*CONFIG!B7/(1+CONFIG!B3)+E10*CONFIG!B7^2/(1+CONFIG!B3)^2+E10*CONFIG!B7^3/(1+CONFIG!B3)^3)</f>
        <v/>
      </c>
      <c r="G10" s="19">
        <f>IF(INPUT!A16="","",IF(INPUT!B5=0,0,-INPUT!B16/INPUT!B5))</f>
        <v/>
      </c>
    </row>
    <row r="11">
      <c r="A11" s="32">
        <f>INPUT!A17</f>
        <v/>
      </c>
      <c r="B11" s="33">
        <f>IF(INPUT!A17="","",INPUT!C17-INPUT!B17)</f>
        <v/>
      </c>
      <c r="C11" s="19">
        <f>IF(INPUT!A17="","",IF(INPUT!B17=0,0,B11/INPUT!B17))</f>
        <v/>
      </c>
      <c r="D11" s="34">
        <f>IF(INPUT!A17="","",IF(INPUT!C17&lt;=0,"Never",ROUND(INPUT!B17/INPUT!C17*12,0)+INPUT!D17))</f>
        <v/>
      </c>
      <c r="E11" s="33">
        <f>IF(INPUT!A17="","",INPUT!C17*INPUT!F17*(1-INPUT!E17*0.1))</f>
        <v/>
      </c>
      <c r="F11" s="35">
        <f>IF(INPUT!A17="","",-INPUT!B17+E11*CONFIG!B7/(1+CONFIG!B3)+E11*CONFIG!B7^2/(1+CONFIG!B3)^2+E11*CONFIG!B7^3/(1+CONFIG!B3)^3)</f>
        <v/>
      </c>
      <c r="G11" s="19">
        <f>IF(INPUT!A17="","",IF(INPUT!B5=0,0,-INPUT!B17/INPUT!B5))</f>
        <v/>
      </c>
    </row>
    <row r="12">
      <c r="A12" s="32">
        <f>INPUT!A18</f>
        <v/>
      </c>
      <c r="B12" s="33">
        <f>IF(INPUT!A18="","",INPUT!C18-INPUT!B18)</f>
        <v/>
      </c>
      <c r="C12" s="19">
        <f>IF(INPUT!A18="","",IF(INPUT!B18=0,0,B12/INPUT!B18))</f>
        <v/>
      </c>
      <c r="D12" s="34">
        <f>IF(INPUT!A18="","",IF(INPUT!C18&lt;=0,"Never",ROUND(INPUT!B18/INPUT!C18*12,0)+INPUT!D18))</f>
        <v/>
      </c>
      <c r="E12" s="33">
        <f>IF(INPUT!A18="","",INPUT!C18*INPUT!F18*(1-INPUT!E18*0.1))</f>
        <v/>
      </c>
      <c r="F12" s="35">
        <f>IF(INPUT!A18="","",-INPUT!B18+E12*CONFIG!B7/(1+CONFIG!B3)+E12*CONFIG!B7^2/(1+CONFIG!B3)^2+E12*CONFIG!B7^3/(1+CONFIG!B3)^3)</f>
        <v/>
      </c>
      <c r="G12" s="19">
        <f>IF(INPUT!A18="","",IF(INPUT!B5=0,0,-INPUT!B18/INPUT!B5))</f>
        <v/>
      </c>
    </row>
    <row r="14" ht="28" customHeight="1">
      <c r="A14" s="15" t="inlineStr">
        <is>
          <t xml:space="preserve">  PORTFOLIO TOTALS</t>
        </is>
      </c>
      <c r="B14" s="16" t="n"/>
      <c r="C14" s="16" t="n"/>
      <c r="D14" s="16" t="n"/>
      <c r="E14" s="16" t="n"/>
      <c r="F14" s="16" t="n"/>
      <c r="G14" s="16" t="n"/>
    </row>
    <row r="15" ht="28" customHeight="1">
      <c r="A15" s="36" t="inlineStr">
        <is>
          <t>Total Investment</t>
        </is>
      </c>
      <c r="B15" s="35">
        <f>SUMPRODUCT((INPUT!A11:A18&lt;&gt;"")*INPUT!B11:B18)</f>
        <v/>
      </c>
    </row>
    <row r="16" ht="28" customHeight="1">
      <c r="A16" s="36" t="inlineStr">
        <is>
          <t>Total Expected Return</t>
        </is>
      </c>
      <c r="B16" s="35">
        <f>SUMPRODUCT((INPUT!A11:A18&lt;&gt;"")*INPUT!C11:C18)</f>
        <v/>
      </c>
    </row>
    <row r="17" ht="28" customHeight="1">
      <c r="A17" s="36" t="inlineStr">
        <is>
          <t>Total Risk-Adj Return</t>
        </is>
      </c>
      <c r="B17" s="35">
        <f>SUM(E5:E12)</f>
        <v/>
      </c>
    </row>
    <row r="18" ht="28" customHeight="1">
      <c r="A18" s="36" t="inlineStr">
        <is>
          <t>Portfolio ROI</t>
        </is>
      </c>
      <c r="B18" s="37">
        <f>IF(B15=0,0,(B16-B15)/B15)</f>
        <v/>
      </c>
    </row>
    <row r="19" ht="28" customHeight="1">
      <c r="A19" s="36" t="inlineStr">
        <is>
          <t>Portfolio 3-Year NPV</t>
        </is>
      </c>
      <c r="B19" s="35">
        <f>SUM(F5:F12)</f>
        <v/>
      </c>
    </row>
    <row r="20" ht="28" customHeight="1">
      <c r="A20" s="36" t="inlineStr">
        <is>
          <t>Initiatives Count</t>
        </is>
      </c>
      <c r="B20" s="38">
        <f>COUNTA(INPUT!A11:A18)</f>
        <v/>
      </c>
    </row>
    <row r="21" ht="28" customHeight="1">
      <c r="A21" s="36" t="inlineStr">
        <is>
          <t>Positive NPV Count</t>
        </is>
      </c>
      <c r="B21" s="38">
        <f>COUNTIF(F5:F12,"&gt;"&amp;0)</f>
        <v/>
      </c>
    </row>
    <row r="23" ht="28" customHeight="1">
      <c r="A23" s="39" t="inlineStr">
        <is>
          <t xml:space="preserve">  PROFIT IMPACT ANALYSIS</t>
        </is>
      </c>
      <c r="B23" s="40" t="n"/>
      <c r="C23" s="40" t="n"/>
      <c r="D23" s="40" t="n"/>
      <c r="E23" s="40" t="n"/>
      <c r="F23" s="40" t="n"/>
      <c r="G23" s="40" t="n"/>
    </row>
    <row r="24" ht="28" customHeight="1">
      <c r="A24" s="36" t="inlineStr">
        <is>
          <t>Current Annual Profit</t>
        </is>
      </c>
      <c r="B24" s="35">
        <f>INPUT!B5</f>
        <v/>
      </c>
    </row>
    <row r="25" ht="28" customHeight="1">
      <c r="A25" s="36" t="inlineStr">
        <is>
          <t>Year 1 Profit (with investments)</t>
        </is>
      </c>
      <c r="B25" s="35">
        <f>INPUT!B5-B15+B17</f>
        <v/>
      </c>
    </row>
    <row r="26" ht="28" customHeight="1">
      <c r="A26" s="36" t="inlineStr">
        <is>
          <t>Year 1 Profit Margin Impact</t>
        </is>
      </c>
      <c r="B26" s="41">
        <f>IF(INPUT!B4=0,0,(B25/INPUT!B4)-(INPUT!B5/INPUT!B4))</f>
        <v/>
      </c>
    </row>
    <row r="27" ht="28" customHeight="1">
      <c r="A27" s="36" t="inlineStr">
        <is>
          <t>Profit Reduction %</t>
        </is>
      </c>
      <c r="B27" s="37">
        <f>IF(B24=0,0,(B24-B25)/B24)</f>
        <v/>
      </c>
    </row>
    <row r="28" ht="28" customHeight="1">
      <c r="A28" s="36" t="inlineStr">
        <is>
          <t>Within Tolerance?</t>
        </is>
      </c>
      <c r="B28" s="42">
        <f>IF(B27&lt;=CONFIG!B6,"YES","NO")</f>
        <v/>
      </c>
    </row>
    <row r="29" ht="28" customHeight="1">
      <c r="A29" s="36" t="inlineStr">
        <is>
          <t>Year 2 Projected Profit</t>
        </is>
      </c>
      <c r="B29" s="35">
        <f>B25*(1+INPUT!B7)+B17*CONFIG!B7</f>
        <v/>
      </c>
    </row>
    <row r="30" ht="28" customHeight="1">
      <c r="A30" s="36" t="inlineStr">
        <is>
          <t>Year 3 Projected Profit</t>
        </is>
      </c>
      <c r="B30" s="35">
        <f>B29*(1+INPUT!B7)+B17*CONFIG!B7^2</f>
        <v/>
      </c>
    </row>
    <row r="32" ht="28" customHeight="1">
      <c r="A32" s="15" t="inlineStr">
        <is>
          <t xml:space="preserve">  OPTIMAL BALANCE</t>
        </is>
      </c>
      <c r="B32" s="16" t="n"/>
      <c r="C32" s="16" t="n"/>
      <c r="D32" s="16" t="n"/>
      <c r="E32" s="16" t="n"/>
      <c r="F32" s="16" t="n"/>
      <c r="G32" s="16" t="n"/>
    </row>
    <row r="33" ht="28" customHeight="1">
      <c r="A33" s="36" t="inlineStr">
        <is>
          <t>Avg Initiative ROI</t>
        </is>
      </c>
      <c r="B33" s="37">
        <f>IFERROR(AVERAGE(C5:C12),0)</f>
        <v/>
      </c>
    </row>
    <row r="34" ht="28" customHeight="1">
      <c r="A34" s="36" t="inlineStr">
        <is>
          <t>Best Initiative ROI</t>
        </is>
      </c>
      <c r="B34" s="37">
        <f>MAX(C5:C12)</f>
        <v/>
      </c>
    </row>
    <row r="35" ht="28" customHeight="1">
      <c r="A35" s="36" t="inlineStr">
        <is>
          <t>Best Initiative</t>
        </is>
      </c>
      <c r="B35" s="42">
        <f>IFERROR(INDEX(A5:A12,MATCH(MAX(C5:C12),C5:C12,0)),"")</f>
        <v/>
      </c>
    </row>
    <row r="36" ht="28" customHeight="1">
      <c r="A36" s="36" t="inlineStr">
        <is>
          <t>Meets ROI Threshold Count</t>
        </is>
      </c>
      <c r="B36" s="38">
        <f>COUNTIF(C5:C12,"&gt;="&amp;CONFIG!B5)</f>
        <v/>
      </c>
    </row>
    <row r="37" ht="28" customHeight="1">
      <c r="A37" s="36" t="inlineStr">
        <is>
          <t>Max Investable (within tolerance)</t>
        </is>
      </c>
      <c r="B37" s="35">
        <f>INPUT!B5*CONFIG!B6</f>
        <v/>
      </c>
    </row>
    <row r="38" ht="28" customHeight="1">
      <c r="A38" s="36" t="inlineStr">
        <is>
          <t>Investment Headroom</t>
        </is>
      </c>
      <c r="B38" s="35">
        <f>B37-B15</f>
        <v/>
      </c>
    </row>
    <row r="39" ht="28" customHeight="1">
      <c r="A39" s="36" t="inlineStr">
        <is>
          <t>Growth vs Profit Verdict</t>
        </is>
      </c>
      <c r="B39" s="42">
        <f>IF(B27&lt;=0,"PURE GROWTH",IF(B27&lt;=CONFIG!B6/2,"BALANCED",IF(B27&lt;=CONFIG!B6,"GROWTH-LEANING","OVER-INVESTED")))</f>
        <v/>
      </c>
    </row>
  </sheetData>
  <mergeCells count="5">
    <mergeCell ref="A32:G32"/>
    <mergeCell ref="A14:G14"/>
    <mergeCell ref="A1:G1"/>
    <mergeCell ref="A3:G3"/>
    <mergeCell ref="A23:G2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D37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3" t="inlineStr">
        <is>
          <t>GROWTH VS PROFIT TRADEOFF</t>
        </is>
      </c>
      <c r="B1" s="2" t="n"/>
      <c r="C1" s="2" t="n"/>
      <c r="D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</row>
    <row r="4" ht="28" customHeight="1">
      <c r="A4" s="15" t="inlineStr">
        <is>
          <t xml:space="preserve">  PORTFOLIO OVERVIEW</t>
        </is>
      </c>
      <c r="B4" s="16" t="n"/>
      <c r="C4" s="16" t="n"/>
      <c r="D4" s="16" t="n"/>
    </row>
    <row r="5" ht="32" customHeight="1">
      <c r="A5" s="17" t="inlineStr">
        <is>
          <t>Total Investment</t>
        </is>
      </c>
      <c r="B5" s="44">
        <f>LOGIC!B15</f>
        <v/>
      </c>
    </row>
    <row r="6" ht="32" customHeight="1">
      <c r="A6" s="17" t="inlineStr">
        <is>
          <t>Total Expected Return</t>
        </is>
      </c>
      <c r="B6" s="44">
        <f>LOGIC!B16</f>
        <v/>
      </c>
    </row>
    <row r="7" ht="32" customHeight="1">
      <c r="A7" s="17" t="inlineStr">
        <is>
          <t>Portfolio ROI</t>
        </is>
      </c>
      <c r="B7" s="45">
        <f>LOGIC!B18</f>
        <v/>
      </c>
    </row>
    <row r="8" ht="32" customHeight="1">
      <c r="A8" s="17" t="inlineStr">
        <is>
          <t>Portfolio 3-Year NPV</t>
        </is>
      </c>
      <c r="B8" s="44">
        <f>LOGIC!B19</f>
        <v/>
      </c>
    </row>
    <row r="9" ht="32" customHeight="1">
      <c r="A9" s="17" t="inlineStr">
        <is>
          <t>Positive NPV Initiatives</t>
        </is>
      </c>
      <c r="B9" s="46">
        <f>LOGIC!B21</f>
        <v/>
      </c>
    </row>
    <row r="11" ht="28" customHeight="1">
      <c r="A11" s="30" t="inlineStr">
        <is>
          <t xml:space="preserve">  PROFIT IMPACT</t>
        </is>
      </c>
      <c r="B11" s="31" t="n"/>
      <c r="C11" s="31" t="n"/>
      <c r="D11" s="31" t="n"/>
    </row>
    <row r="12" ht="32" customHeight="1">
      <c r="A12" s="17" t="inlineStr">
        <is>
          <t>Current Profit</t>
        </is>
      </c>
      <c r="B12" s="44">
        <f>LOGIC!B24</f>
        <v/>
      </c>
    </row>
    <row r="13" ht="32" customHeight="1">
      <c r="A13" s="17" t="inlineStr">
        <is>
          <t>Year 1 Profit (after invest)</t>
        </is>
      </c>
      <c r="B13" s="44">
        <f>LOGIC!B25</f>
        <v/>
      </c>
    </row>
    <row r="14" ht="32" customHeight="1">
      <c r="A14" s="17" t="inlineStr">
        <is>
          <t>Profit Reduction</t>
        </is>
      </c>
      <c r="B14" s="45">
        <f>LOGIC!B27</f>
        <v/>
      </c>
    </row>
    <row r="15" ht="32" customHeight="1">
      <c r="A15" s="17" t="inlineStr">
        <is>
          <t>Within Tolerance?</t>
        </is>
      </c>
      <c r="B15" s="47">
        <f>LOGIC!B28</f>
        <v/>
      </c>
    </row>
    <row r="16" ht="32" customHeight="1">
      <c r="A16" s="17" t="inlineStr">
        <is>
          <t>Year 2 Projected Profit</t>
        </is>
      </c>
      <c r="B16" s="44">
        <f>LOGIC!B29</f>
        <v/>
      </c>
    </row>
    <row r="17" ht="32" customHeight="1">
      <c r="A17" s="17" t="inlineStr">
        <is>
          <t>Year 3 Projected Profit</t>
        </is>
      </c>
      <c r="B17" s="44">
        <f>LOGIC!B30</f>
        <v/>
      </c>
    </row>
    <row r="19" ht="28" customHeight="1">
      <c r="A19" s="39" t="inlineStr">
        <is>
          <t xml:space="preserve">  OPTIMAL BALANCE</t>
        </is>
      </c>
      <c r="B19" s="40" t="n"/>
      <c r="C19" s="40" t="n"/>
      <c r="D19" s="40" t="n"/>
    </row>
    <row r="20" ht="32" customHeight="1">
      <c r="A20" s="17" t="inlineStr">
        <is>
          <t>Best Initiative</t>
        </is>
      </c>
      <c r="B20" s="47">
        <f>LOGIC!B35</f>
        <v/>
      </c>
    </row>
    <row r="21" ht="32" customHeight="1">
      <c r="A21" s="17" t="inlineStr">
        <is>
          <t>Best Initiative ROI</t>
        </is>
      </c>
      <c r="B21" s="45">
        <f>LOGIC!B34</f>
        <v/>
      </c>
    </row>
    <row r="22" ht="32" customHeight="1">
      <c r="A22" s="17" t="inlineStr">
        <is>
          <t>Meets ROI Threshold</t>
        </is>
      </c>
      <c r="B22" s="46">
        <f>LOGIC!B36</f>
        <v/>
      </c>
    </row>
    <row r="23" ht="32" customHeight="1">
      <c r="A23" s="17" t="inlineStr">
        <is>
          <t>Investment Headroom</t>
        </is>
      </c>
      <c r="B23" s="44">
        <f>LOGIC!B38</f>
        <v/>
      </c>
    </row>
    <row r="24" ht="32" customHeight="1">
      <c r="A24" s="17" t="inlineStr">
        <is>
          <t>Growth/Profit Verdict</t>
        </is>
      </c>
      <c r="B24" s="48">
        <f>LOGIC!B39</f>
        <v/>
      </c>
    </row>
    <row r="26" ht="28" customHeight="1">
      <c r="A26" s="15" t="inlineStr">
        <is>
          <t xml:space="preserve">  INITIATIVE DETAIL</t>
        </is>
      </c>
      <c r="B26" s="16" t="n"/>
      <c r="C26" s="16" t="n"/>
      <c r="D26" s="16" t="n"/>
    </row>
    <row r="27" ht="32" customHeight="1">
      <c r="A27" s="21" t="inlineStr">
        <is>
          <t>Initiative</t>
        </is>
      </c>
      <c r="B27" s="21" t="inlineStr">
        <is>
          <t>ROI %</t>
        </is>
      </c>
      <c r="C27" s="21" t="inlineStr">
        <is>
          <t>3-Year NPV</t>
        </is>
      </c>
      <c r="D27" s="21" t="inlineStr">
        <is>
          <t>Payback</t>
        </is>
      </c>
    </row>
    <row r="28">
      <c r="A28" s="49">
        <f>LOGIC!A5</f>
        <v/>
      </c>
      <c r="B28" s="50">
        <f>LOGIC!C5</f>
        <v/>
      </c>
      <c r="C28" s="51">
        <f>LOGIC!F5</f>
        <v/>
      </c>
      <c r="D28" s="52">
        <f>LOGIC!D5</f>
        <v/>
      </c>
    </row>
    <row r="29">
      <c r="A29" s="49">
        <f>LOGIC!A6</f>
        <v/>
      </c>
      <c r="B29" s="50">
        <f>LOGIC!C6</f>
        <v/>
      </c>
      <c r="C29" s="51">
        <f>LOGIC!F6</f>
        <v/>
      </c>
      <c r="D29" s="52">
        <f>LOGIC!D6</f>
        <v/>
      </c>
    </row>
    <row r="30">
      <c r="A30" s="49">
        <f>LOGIC!A7</f>
        <v/>
      </c>
      <c r="B30" s="50">
        <f>LOGIC!C7</f>
        <v/>
      </c>
      <c r="C30" s="51">
        <f>LOGIC!F7</f>
        <v/>
      </c>
      <c r="D30" s="52">
        <f>LOGIC!D7</f>
        <v/>
      </c>
    </row>
    <row r="31">
      <c r="A31" s="49">
        <f>LOGIC!A8</f>
        <v/>
      </c>
      <c r="B31" s="50">
        <f>LOGIC!C8</f>
        <v/>
      </c>
      <c r="C31" s="51">
        <f>LOGIC!F8</f>
        <v/>
      </c>
      <c r="D31" s="52">
        <f>LOGIC!D8</f>
        <v/>
      </c>
    </row>
    <row r="32">
      <c r="A32" s="49">
        <f>LOGIC!A9</f>
        <v/>
      </c>
      <c r="B32" s="50">
        <f>LOGIC!C9</f>
        <v/>
      </c>
      <c r="C32" s="51">
        <f>LOGIC!F9</f>
        <v/>
      </c>
      <c r="D32" s="52">
        <f>LOGIC!D9</f>
        <v/>
      </c>
    </row>
    <row r="33">
      <c r="A33" s="49">
        <f>LOGIC!A10</f>
        <v/>
      </c>
      <c r="B33" s="50">
        <f>LOGIC!C10</f>
        <v/>
      </c>
      <c r="C33" s="51">
        <f>LOGIC!F10</f>
        <v/>
      </c>
      <c r="D33" s="52">
        <f>LOGIC!D10</f>
        <v/>
      </c>
    </row>
    <row r="34">
      <c r="A34" s="49">
        <f>LOGIC!A11</f>
        <v/>
      </c>
      <c r="B34" s="50">
        <f>LOGIC!C11</f>
        <v/>
      </c>
      <c r="C34" s="51">
        <f>LOGIC!F11</f>
        <v/>
      </c>
      <c r="D34" s="52">
        <f>LOGIC!D11</f>
        <v/>
      </c>
    </row>
    <row r="35">
      <c r="A35" s="49">
        <f>LOGIC!A12</f>
        <v/>
      </c>
      <c r="B35" s="50">
        <f>LOGIC!C12</f>
        <v/>
      </c>
      <c r="C35" s="51">
        <f>LOGIC!F12</f>
        <v/>
      </c>
      <c r="D35" s="52">
        <f>LOGIC!D12</f>
        <v/>
      </c>
    </row>
    <row r="37" ht="24" customHeight="1">
      <c r="A37" s="53" t="inlineStr">
        <is>
          <t>RangeLead.com  |  Premium B2B Lead Data  |  Free Download — rangelead.com/free-tools</t>
        </is>
      </c>
    </row>
  </sheetData>
  <mergeCells count="7">
    <mergeCell ref="A1:D1"/>
    <mergeCell ref="A37:D37"/>
    <mergeCell ref="A11:D11"/>
    <mergeCell ref="A4:D4"/>
    <mergeCell ref="A26:D26"/>
    <mergeCell ref="A19:D19"/>
    <mergeCell ref="A2:D2"/>
  </mergeCells>
  <conditionalFormatting sqref="B7">
    <cfRule type="cellIs" priority="1" operator="greaterThanOrEqual" dxfId="0">
      <formula>0.2</formula>
    </cfRule>
    <cfRule type="cellIs" priority="2" operator="between" dxfId="1">
      <formula>0.1</formula>
      <formula>0.199</formula>
    </cfRule>
    <cfRule type="cellIs" priority="3" operator="lessThan" dxfId="2">
      <formula>0.1</formula>
    </cfRule>
  </conditionalFormatting>
  <conditionalFormatting sqref="B8">
    <cfRule type="cellIs" priority="4" operator="greaterThan" dxfId="0">
      <formula>0</formula>
    </cfRule>
    <cfRule type="cellIs" priority="5" operator="lessThan" dxfId="2">
      <formula>0</formula>
    </cfRule>
  </conditionalFormatting>
  <conditionalFormatting sqref="B15">
    <cfRule type="cellIs" priority="6" operator="equal" dxfId="0">
      <formula>"YES"</formula>
    </cfRule>
    <cfRule type="cellIs" priority="7" operator="equal" dxfId="2">
      <formula>"NO"</formula>
    </cfRule>
  </conditionalFormatting>
  <conditionalFormatting sqref="B23">
    <cfRule type="cellIs" priority="8" operator="greaterThan" dxfId="0">
      <formula>0</formula>
    </cfRule>
    <cfRule type="cellIs" priority="9" operator="lessThan" dxfId="2">
      <formula>0</formula>
    </cfRule>
  </conditionalFormatting>
  <conditionalFormatting sqref="B24">
    <cfRule type="cellIs" priority="10" operator="equal" dxfId="0">
      <formula>"BALANCED"</formula>
    </cfRule>
    <cfRule type="cellIs" priority="11" operator="equal" dxfId="1">
      <formula>"GROWTH-LEANING"</formula>
    </cfRule>
    <cfRule type="cellIs" priority="12" operator="equal" dxfId="2">
      <formula>"OVER-INVESTED"</formula>
    </cfRule>
    <cfRule type="cellIs" priority="13" operator="equal" dxfId="3">
      <formula>"PURE GROWTH"</formula>
    </cfRule>
  </conditionalFormatting>
  <conditionalFormatting sqref="B28:B35">
    <cfRule type="cellIs" priority="14" operator="greaterThanOrEqual" dxfId="0">
      <formula>0.2</formula>
    </cfRule>
    <cfRule type="cellIs" priority="15" operator="between" dxfId="1">
      <formula>0.1</formula>
      <formula>0.199</formula>
    </cfRule>
    <cfRule type="cellIs" priority="16" operator="lessThan" dxfId="2">
      <formula>0.1</formula>
    </cfRule>
  </conditionalFormatting>
  <conditionalFormatting sqref="C28:C35">
    <cfRule type="cellIs" priority="17" operator="greaterThan" dxfId="0">
      <formula>0</formula>
    </cfRule>
    <cfRule type="cellIs" priority="18" operator="lessThan" dxfId="2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2026-02-10T15:45:39Z</dcterms:created>
  <dcterms:modified xmlns:dcterms="http://purl.org/dc/terms/" xmlns:xsi="http://www.w3.org/2001/XMLSchema-instance" xsi:type="dcterms:W3CDTF">2026-02-10T15:45:39Z</dcterms:modified>
</cp:coreProperties>
</file>