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0.0"/>
    <numFmt numFmtId="165" formatCode="&quot;$&quot;#,##0"/>
    <numFmt numFmtId="166" formatCode="0.0%"/>
    <numFmt numFmtId="167" formatCode="0.0x;-0.0x"/>
    <numFmt numFmtId="168" formatCode="#,##0.0"/>
    <numFmt numFmtId="169" formatCode="#,##0.0&quot; months&quot;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0F1B2D"/>
      <sz val="11"/>
    </font>
    <font>
      <name val="Aptos"/>
      <b val="1"/>
      <color rgb="00FFFFFF"/>
      <sz val="10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6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0891B2"/>
        <bgColor rgb="000891B2"/>
      </patternFill>
    </fill>
    <fill>
      <patternFill patternType="solid">
        <fgColor rgb="00DC2626"/>
        <bgColor rgb="00DC2626"/>
      </patternFill>
    </fill>
    <fill>
      <patternFill patternType="solid">
        <fgColor rgb="00F0F9FF"/>
        <bgColor rgb="00F0F9FF"/>
      </patternFill>
    </fill>
    <fill>
      <patternFill patternType="solid">
        <fgColor rgb="00DCFCE7"/>
        <bgColor rgb="00DCFCE7"/>
      </patternFill>
    </fill>
    <fill>
      <patternFill patternType="solid">
        <fgColor rgb="00FEF2F2"/>
        <bgColor rgb="00FEF2F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164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7" borderId="1" applyAlignment="1" pivotButton="0" quotePrefix="0" xfId="0">
      <alignment horizontal="left" vertical="center"/>
    </xf>
    <xf numFmtId="165" fontId="7" fillId="8" borderId="1" applyAlignment="1" pivotButton="0" quotePrefix="0" xfId="0">
      <alignment horizontal="center" vertical="center"/>
    </xf>
    <xf numFmtId="166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6" fillId="10" borderId="1" applyAlignment="1" pivotButton="0" quotePrefix="0" xfId="0">
      <alignment horizontal="left" vertical="center"/>
    </xf>
    <xf numFmtId="165" fontId="9" fillId="10" borderId="1" applyAlignment="1" pivotButton="0" quotePrefix="0" xfId="0">
      <alignment horizontal="center" vertical="center"/>
    </xf>
    <xf numFmtId="167" fontId="9" fillId="10" borderId="1" applyAlignment="1" pivotButton="0" quotePrefix="0" xfId="0">
      <alignment horizontal="center" vertical="center"/>
    </xf>
    <xf numFmtId="168" fontId="9" fillId="10" borderId="1" applyAlignment="1" pivotButton="0" quotePrefix="0" xfId="0">
      <alignment horizontal="center" vertical="center"/>
    </xf>
    <xf numFmtId="0" fontId="10" fillId="3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left" vertical="center"/>
    </xf>
    <xf numFmtId="0" fontId="0" fillId="11" borderId="1" pivotButton="0" quotePrefix="0" xfId="0"/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3" fontId="9" fillId="10" borderId="1" applyAlignment="1" pivotButton="0" quotePrefix="0" xfId="0">
      <alignment horizontal="center" vertical="center"/>
    </xf>
    <xf numFmtId="0" fontId="9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5" fontId="12" fillId="13" borderId="1" applyAlignment="1" pivotButton="0" quotePrefix="0" xfId="0">
      <alignment horizontal="center" vertical="center"/>
    </xf>
    <xf numFmtId="169" fontId="12" fillId="13" borderId="1" applyAlignment="1" pivotButton="0" quotePrefix="0" xfId="0">
      <alignment horizontal="center" vertical="center"/>
    </xf>
    <xf numFmtId="0" fontId="10" fillId="3" borderId="1" applyAlignment="1" pivotButton="0" quotePrefix="0" xfId="0">
      <alignment horizontal="center" vertical="center" wrapText="1"/>
    </xf>
    <xf numFmtId="3" fontId="12" fillId="13" borderId="1" applyAlignment="1" pivotButton="0" quotePrefix="0" xfId="0">
      <alignment horizontal="center" vertical="center"/>
    </xf>
    <xf numFmtId="0" fontId="9" fillId="13" borderId="1" applyAlignment="1" pivotButton="0" quotePrefix="0" xfId="0">
      <alignment horizontal="center" vertical="center"/>
    </xf>
    <xf numFmtId="3" fontId="12" fillId="14" borderId="1" applyAlignment="1" pivotButton="0" quotePrefix="0" xfId="0">
      <alignment horizontal="center" vertical="center"/>
    </xf>
    <xf numFmtId="0" fontId="9" fillId="14" borderId="1" applyAlignment="1" pivotButton="0" quotePrefix="0" xfId="0">
      <alignment horizontal="center" vertical="center"/>
    </xf>
    <xf numFmtId="3" fontId="12" fillId="15" borderId="1" applyAlignment="1" pivotButton="0" quotePrefix="0" xfId="0">
      <alignment horizontal="center" vertical="center"/>
    </xf>
    <xf numFmtId="0" fontId="9" fillId="15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167" fontId="12" fillId="13" borderId="1" applyAlignment="1" pivotButton="0" quotePrefix="0" xfId="0">
      <alignment horizontal="center" vertical="center"/>
    </xf>
    <xf numFmtId="0" fontId="13" fillId="13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9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EXECUTIVE - CASH RUNWAY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Calculate months of cash runway under multiple scenarios (flat, growing, declining). Determine zero-cash date, minimum raise needed, and burn multiple for fundraising planning.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Current cash balance</t>
        </is>
      </c>
    </row>
    <row r="9" ht="22" customHeight="1">
      <c r="A9" s="6" t="inlineStr">
        <is>
          <t xml:space="preserve">  • Monthly burn rate (gross expenses)</t>
        </is>
      </c>
    </row>
    <row r="10" ht="22" customHeight="1">
      <c r="A10" s="6" t="inlineStr">
        <is>
          <t xml:space="preserve">  • Monthly revenue and growth rate</t>
        </is>
      </c>
    </row>
    <row r="11" ht="22" customHeight="1">
      <c r="A11" s="6" t="inlineStr">
        <is>
          <t xml:space="preserve">  • Expected cost increases</t>
        </is>
      </c>
    </row>
    <row r="12" ht="22" customHeight="1">
      <c r="A12" s="6" t="inlineStr">
        <is>
          <t xml:space="preserve">  • Planned one-time expenses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Months of runway (3 scenarios)</t>
        </is>
      </c>
    </row>
    <row r="16" ht="22" customHeight="1">
      <c r="A16" s="6" t="inlineStr">
        <is>
          <t xml:space="preserve">  • Zero-cash date projection</t>
        </is>
      </c>
    </row>
    <row r="17" ht="22" customHeight="1">
      <c r="A17" s="6" t="inlineStr">
        <is>
          <t xml:space="preserve">  • Minimum raise needed for 18-month runway</t>
        </is>
      </c>
    </row>
    <row r="18" ht="22" customHeight="1">
      <c r="A18" s="6" t="inlineStr">
        <is>
          <t xml:space="preserve">  • Burn multiple (net burn / net new ARR)</t>
        </is>
      </c>
    </row>
    <row r="19" ht="22" customHeight="1">
      <c r="A19" s="6" t="inlineStr">
        <is>
          <t xml:space="preserve">  • Month-by-month cash projection (24 months)</t>
        </is>
      </c>
    </row>
    <row r="21">
      <c r="A21" s="5" t="inlineStr">
        <is>
          <t>DO NOT EDIT</t>
        </is>
      </c>
    </row>
    <row r="22" ht="22" customHeight="1">
      <c r="A22" s="6" t="inlineStr">
        <is>
          <t xml:space="preserve">  • LOGIC sheet — contains all calculations</t>
        </is>
      </c>
    </row>
    <row r="23" ht="22" customHeight="1">
      <c r="A23" s="6" t="inlineStr">
        <is>
          <t xml:space="preserve">  • OUTPUT sheet — displays results from LOGIC</t>
        </is>
      </c>
    </row>
    <row r="24" ht="22" customHeight="1">
      <c r="A24" s="6" t="inlineStr">
        <is>
          <t xml:space="preserve">  • CONFIG sheet — contains constants and rates</t>
        </is>
      </c>
    </row>
    <row r="26">
      <c r="A26" s="5" t="inlineStr">
        <is>
          <t>HOW TO USE</t>
        </is>
      </c>
    </row>
    <row r="27" ht="22" customHeight="1">
      <c r="A27" s="6" t="inlineStr">
        <is>
          <t xml:space="preserve">  • Go to the INPUT sheet and fill in the yellow-highlighted cells</t>
        </is>
      </c>
    </row>
    <row r="28" ht="22" customHeight="1">
      <c r="A28" s="6" t="inlineStr">
        <is>
          <t xml:space="preserve">  • Results auto-calculate instantly on the OUTPUT sheet</t>
        </is>
      </c>
    </row>
    <row r="29" ht="22" customHeight="1">
      <c r="A29" s="6" t="inlineStr">
        <is>
          <t xml:space="preserve">  • Adjust CONFIG values only if you understand the assumptions</t>
        </is>
      </c>
    </row>
  </sheetData>
  <mergeCells count="19">
    <mergeCell ref="A24:B24"/>
    <mergeCell ref="A15:B15"/>
    <mergeCell ref="A11:B11"/>
    <mergeCell ref="A1:B1"/>
    <mergeCell ref="A16:B16"/>
    <mergeCell ref="A18:B18"/>
    <mergeCell ref="A27:B27"/>
    <mergeCell ref="A12:B12"/>
    <mergeCell ref="A2:B2"/>
    <mergeCell ref="A5:B5"/>
    <mergeCell ref="A23:B23"/>
    <mergeCell ref="A17:B17"/>
    <mergeCell ref="A8:B8"/>
    <mergeCell ref="A22:B22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8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- Runway Parameters</t>
        </is>
      </c>
      <c r="B1" s="8" t="n"/>
      <c r="C1" s="8" t="n"/>
    </row>
    <row r="3" ht="26" customHeight="1">
      <c r="A3" s="9" t="inlineStr">
        <is>
          <t>Target Runway (months)</t>
        </is>
      </c>
      <c r="B3" s="10" t="n">
        <v>18</v>
      </c>
      <c r="C3" s="11" t="inlineStr">
        <is>
          <t>Desired months of cash runway</t>
        </is>
      </c>
    </row>
    <row r="4" ht="26" customHeight="1">
      <c r="A4" s="9" t="inlineStr">
        <is>
          <t>Fundraising Lead Time (months)</t>
        </is>
      </c>
      <c r="B4" s="10" t="n">
        <v>6</v>
      </c>
      <c r="C4" s="11" t="inlineStr">
        <is>
          <t>Months needed to close a round</t>
        </is>
      </c>
    </row>
    <row r="5" ht="26" customHeight="1">
      <c r="A5" s="9" t="inlineStr">
        <is>
          <t>Declining Scenario: Rev Drop %</t>
        </is>
      </c>
      <c r="B5" s="12" t="n">
        <v>0.05</v>
      </c>
      <c r="C5" s="11" t="inlineStr">
        <is>
          <t>Monthly revenue decline rate</t>
        </is>
      </c>
    </row>
    <row r="6" ht="26" customHeight="1">
      <c r="A6" s="9" t="inlineStr">
        <is>
          <t>Declining Scenario: Cost Increase %</t>
        </is>
      </c>
      <c r="B6" s="12" t="n">
        <v>0.02</v>
      </c>
      <c r="C6" s="11" t="inlineStr">
        <is>
          <t>Monthly cost increase rate</t>
        </is>
      </c>
    </row>
    <row r="7" ht="26" customHeight="1">
      <c r="A7" s="9" t="inlineStr">
        <is>
          <t>Safety Buffer %</t>
        </is>
      </c>
      <c r="B7" s="12" t="n">
        <v>0.2</v>
      </c>
      <c r="C7" s="11" t="inlineStr">
        <is>
          <t>Added to minimum raise calculation</t>
        </is>
      </c>
    </row>
    <row r="8" ht="26" customHeight="1">
      <c r="A8" s="9" t="inlineStr">
        <is>
          <t>Burn Multiple Target</t>
        </is>
      </c>
      <c r="B8" s="13" t="n">
        <v>1.5</v>
      </c>
      <c r="C8" s="11" t="inlineStr">
        <is>
          <t>Target net burn / net new ARR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D20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RUNWAY INPUTS - Enter data in yellow cells</t>
        </is>
      </c>
      <c r="B1" s="15" t="n"/>
      <c r="C1" s="15" t="n"/>
      <c r="D1" s="15" t="n"/>
    </row>
    <row r="3" ht="28" customHeight="1">
      <c r="A3" s="16" t="inlineStr">
        <is>
          <t xml:space="preserve">  CASH POSITION</t>
        </is>
      </c>
      <c r="B3" s="17" t="n"/>
      <c r="C3" s="17" t="n"/>
      <c r="D3" s="17" t="n"/>
    </row>
    <row r="4" ht="28" customHeight="1">
      <c r="A4" s="18" t="inlineStr">
        <is>
          <t>Current Cash Balance</t>
        </is>
      </c>
      <c r="B4" s="19" t="n">
        <v>1800000</v>
      </c>
      <c r="C4" s="11" t="inlineStr">
        <is>
          <t>Total cash &amp; equivalents</t>
        </is>
      </c>
    </row>
    <row r="5" ht="28" customHeight="1">
      <c r="A5" s="18" t="inlineStr">
        <is>
          <t>Committed Credit/Debt</t>
        </is>
      </c>
      <c r="B5" s="19" t="n">
        <v>0</v>
      </c>
      <c r="C5" s="11" t="inlineStr">
        <is>
          <t>Available credit (not yet drawn)</t>
        </is>
      </c>
    </row>
    <row r="7" ht="28" customHeight="1">
      <c r="A7" s="16" t="inlineStr">
        <is>
          <t xml:space="preserve">  MONTHLY FINANCIALS</t>
        </is>
      </c>
      <c r="B7" s="17" t="n"/>
      <c r="C7" s="17" t="n"/>
      <c r="D7" s="17" t="n"/>
    </row>
    <row r="8" ht="28" customHeight="1">
      <c r="A8" s="18" t="inlineStr">
        <is>
          <t>Monthly Gross Burn</t>
        </is>
      </c>
      <c r="B8" s="19" t="n">
        <v>220000</v>
      </c>
      <c r="C8" s="11" t="inlineStr">
        <is>
          <t>Total monthly expenses</t>
        </is>
      </c>
    </row>
    <row r="9" ht="28" customHeight="1">
      <c r="A9" s="18" t="inlineStr">
        <is>
          <t>Monthly Revenue</t>
        </is>
      </c>
      <c r="B9" s="19" t="n">
        <v>140000</v>
      </c>
      <c r="C9" s="11" t="inlineStr">
        <is>
          <t>Current monthly revenue</t>
        </is>
      </c>
    </row>
    <row r="10" ht="28" customHeight="1">
      <c r="A10" s="18" t="inlineStr">
        <is>
          <t>Monthly Revenue Growth Rate</t>
        </is>
      </c>
      <c r="B10" s="20" t="n">
        <v>0.06</v>
      </c>
      <c r="C10" s="11" t="inlineStr">
        <is>
          <t>Month-over-month revenue growth</t>
        </is>
      </c>
    </row>
    <row r="11" ht="28" customHeight="1">
      <c r="A11" s="18" t="inlineStr">
        <is>
          <t>Monthly Cost Growth Rate</t>
        </is>
      </c>
      <c r="B11" s="20" t="n">
        <v>0.02</v>
      </c>
      <c r="C11" s="11" t="inlineStr">
        <is>
          <t>Month-over-month cost increase</t>
        </is>
      </c>
    </row>
    <row r="13" ht="28" customHeight="1">
      <c r="A13" s="16" t="inlineStr">
        <is>
          <t xml:space="preserve">  ARR METRICS (for Burn Multiple)</t>
        </is>
      </c>
      <c r="B13" s="17" t="n"/>
      <c r="C13" s="17" t="n"/>
      <c r="D13" s="17" t="n"/>
    </row>
    <row r="14" ht="28" customHeight="1">
      <c r="A14" s="18" t="inlineStr">
        <is>
          <t>Current ARR</t>
        </is>
      </c>
      <c r="B14" s="19" t="n">
        <v>1680000</v>
      </c>
      <c r="C14" s="11" t="inlineStr">
        <is>
          <t>Annual Recurring Revenue</t>
        </is>
      </c>
    </row>
    <row r="15" ht="28" customHeight="1">
      <c r="A15" s="18" t="inlineStr">
        <is>
          <t>ARR 12 Months Ago</t>
        </is>
      </c>
      <c r="B15" s="19" t="n">
        <v>960000</v>
      </c>
      <c r="C15" s="11" t="inlineStr">
        <is>
          <t>For net new ARR calculation</t>
        </is>
      </c>
    </row>
    <row r="17" ht="28" customHeight="1">
      <c r="A17" s="16" t="inlineStr">
        <is>
          <t xml:space="preserve">  PLANNED ONE-TIME EXPENSES</t>
        </is>
      </c>
      <c r="B17" s="17" t="n"/>
      <c r="C17" s="17" t="n"/>
      <c r="D17" s="17" t="n"/>
    </row>
    <row r="18" ht="28" customHeight="1">
      <c r="A18" s="18" t="inlineStr">
        <is>
          <t>One-Time Expense (month 3)</t>
        </is>
      </c>
      <c r="B18" s="19" t="n">
        <v>50000</v>
      </c>
      <c r="C18" s="11" t="inlineStr">
        <is>
          <t>e.g., equipment purchase</t>
        </is>
      </c>
    </row>
    <row r="19" ht="28" customHeight="1">
      <c r="A19" s="18" t="inlineStr">
        <is>
          <t>One-Time Expense (month 6)</t>
        </is>
      </c>
      <c r="B19" s="19" t="n">
        <v>30000</v>
      </c>
      <c r="C19" s="11" t="inlineStr">
        <is>
          <t>e.g., office buildout</t>
        </is>
      </c>
    </row>
    <row r="20" ht="28" customHeight="1">
      <c r="A20" s="18" t="inlineStr">
        <is>
          <t>One-Time Expense (month 12)</t>
        </is>
      </c>
      <c r="B20" s="19" t="n">
        <v>0</v>
      </c>
      <c r="C20" s="11" t="inlineStr">
        <is>
          <t>e.g., contract payment</t>
        </is>
      </c>
    </row>
  </sheetData>
  <mergeCells count="5">
    <mergeCell ref="A1:D1"/>
    <mergeCell ref="A17:D17"/>
    <mergeCell ref="A3:D3"/>
    <mergeCell ref="A7:D7"/>
    <mergeCell ref="A13:D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Y46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</cols>
  <sheetData>
    <row r="1" ht="28" customHeight="1">
      <c r="A1" s="21" t="inlineStr">
        <is>
          <t xml:space="preserve">  CALCULATIONS - All formulas, do NOT edit</t>
        </is>
      </c>
      <c r="B1" s="22" t="n"/>
      <c r="C1" s="22" t="n"/>
      <c r="D1" s="22" t="n"/>
      <c r="E1" s="22" t="n"/>
      <c r="F1" s="22" t="n"/>
      <c r="G1" s="22" t="n"/>
      <c r="H1" s="22" t="n"/>
      <c r="I1" s="22" t="n"/>
      <c r="J1" s="22" t="n"/>
      <c r="K1" s="22" t="n"/>
      <c r="L1" s="22" t="n"/>
      <c r="M1" s="22" t="n"/>
      <c r="N1" s="22" t="n"/>
      <c r="O1" s="22" t="n"/>
      <c r="P1" s="22" t="n"/>
      <c r="Q1" s="22" t="n"/>
      <c r="R1" s="22" t="n"/>
      <c r="S1" s="22" t="n"/>
      <c r="T1" s="22" t="n"/>
      <c r="U1" s="22" t="n"/>
      <c r="V1" s="22" t="n"/>
      <c r="W1" s="22" t="n"/>
      <c r="X1" s="22" t="n"/>
      <c r="Y1" s="22" t="n"/>
    </row>
    <row r="3" ht="28" customHeight="1">
      <c r="A3" s="16" t="inlineStr">
        <is>
          <t xml:space="preserve">  BASE METRICS</t>
        </is>
      </c>
      <c r="B3" s="17" t="n"/>
      <c r="C3" s="17" t="n"/>
      <c r="D3" s="17" t="n"/>
      <c r="E3" s="17" t="n"/>
      <c r="F3" s="17" t="n"/>
    </row>
    <row r="4" ht="28" customHeight="1">
      <c r="A4" s="23" t="inlineStr">
        <is>
          <t>Net Monthly Burn</t>
        </is>
      </c>
      <c r="B4" s="24">
        <f>INPUT!B8-INPUT!B9</f>
        <v/>
      </c>
    </row>
    <row r="5" ht="28" customHeight="1">
      <c r="A5" s="23" t="inlineStr">
        <is>
          <t>Total Available Cash</t>
        </is>
      </c>
      <c r="B5" s="24">
        <f>INPUT!B4+INPUT!B5</f>
        <v/>
      </c>
    </row>
    <row r="6" ht="28" customHeight="1">
      <c r="A6" s="23" t="inlineStr">
        <is>
          <t>Net New ARR (12 months)</t>
        </is>
      </c>
      <c r="B6" s="24">
        <f>INPUT!B14-INPUT!B15</f>
        <v/>
      </c>
    </row>
    <row r="7" ht="28" customHeight="1">
      <c r="A7" s="23" t="inlineStr">
        <is>
          <t>Burn Multiple</t>
        </is>
      </c>
      <c r="B7" s="25">
        <f>IF(B6=0,0,(INPUT!B8*12-INPUT!B9*12)/B6)</f>
        <v/>
      </c>
    </row>
    <row r="8" ht="28" customHeight="1">
      <c r="A8" s="23" t="inlineStr">
        <is>
          <t>Simple Runway (months)</t>
        </is>
      </c>
      <c r="B8" s="26">
        <f>IF(B4&lt;=0,"Unlimited",ROUND(B5/B4,1))</f>
        <v/>
      </c>
    </row>
    <row r="10" ht="28" customHeight="1">
      <c r="A10" s="14" t="inlineStr">
        <is>
          <t xml:space="preserve">  SCENARIO 1: FLAT (no growth)</t>
        </is>
      </c>
      <c r="B10" s="15" t="n"/>
      <c r="C10" s="15" t="n"/>
      <c r="D10" s="15" t="n"/>
      <c r="E10" s="15" t="n"/>
      <c r="F10" s="15" t="n"/>
      <c r="G10" s="15" t="n"/>
      <c r="H10" s="15" t="n"/>
      <c r="I10" s="15" t="n"/>
      <c r="J10" s="15" t="n"/>
      <c r="K10" s="15" t="n"/>
      <c r="L10" s="15" t="n"/>
      <c r="M10" s="15" t="n"/>
      <c r="N10" s="15" t="n"/>
      <c r="O10" s="15" t="n"/>
      <c r="P10" s="15" t="n"/>
      <c r="Q10" s="15" t="n"/>
      <c r="R10" s="15" t="n"/>
      <c r="S10" s="15" t="n"/>
      <c r="T10" s="15" t="n"/>
      <c r="U10" s="15" t="n"/>
      <c r="V10" s="15" t="n"/>
      <c r="W10" s="15" t="n"/>
      <c r="X10" s="15" t="n"/>
      <c r="Y10" s="15" t="n"/>
    </row>
    <row r="11">
      <c r="A11" s="27" t="inlineStr">
        <is>
          <t>Month</t>
        </is>
      </c>
      <c r="B11" s="27" t="n">
        <v>1</v>
      </c>
      <c r="C11" s="27" t="n">
        <v>2</v>
      </c>
      <c r="D11" s="27" t="n">
        <v>3</v>
      </c>
      <c r="E11" s="27" t="n">
        <v>4</v>
      </c>
      <c r="F11" s="27" t="n">
        <v>5</v>
      </c>
      <c r="G11" s="27" t="n">
        <v>6</v>
      </c>
      <c r="H11" s="27" t="n">
        <v>7</v>
      </c>
      <c r="I11" s="27" t="n">
        <v>8</v>
      </c>
      <c r="J11" s="27" t="n">
        <v>9</v>
      </c>
      <c r="K11" s="27" t="n">
        <v>10</v>
      </c>
      <c r="L11" s="27" t="n">
        <v>11</v>
      </c>
      <c r="M11" s="27" t="n">
        <v>12</v>
      </c>
      <c r="N11" s="27" t="n">
        <v>13</v>
      </c>
      <c r="O11" s="27" t="n">
        <v>14</v>
      </c>
      <c r="P11" s="27" t="n">
        <v>15</v>
      </c>
      <c r="Q11" s="27" t="n">
        <v>16</v>
      </c>
      <c r="R11" s="27" t="n">
        <v>17</v>
      </c>
      <c r="S11" s="27" t="n">
        <v>18</v>
      </c>
      <c r="T11" s="27" t="n">
        <v>19</v>
      </c>
      <c r="U11" s="27" t="n">
        <v>20</v>
      </c>
      <c r="V11" s="27" t="n">
        <v>21</v>
      </c>
      <c r="W11" s="27" t="n">
        <v>22</v>
      </c>
      <c r="X11" s="27" t="n">
        <v>23</v>
      </c>
      <c r="Y11" s="27" t="n">
        <v>24</v>
      </c>
    </row>
    <row r="12">
      <c r="A12" s="23" t="inlineStr">
        <is>
          <t>Revenue</t>
        </is>
      </c>
      <c r="B12" s="28">
        <f>INPUT!B9</f>
        <v/>
      </c>
      <c r="C12" s="28">
        <f>INPUT!B9</f>
        <v/>
      </c>
      <c r="D12" s="28">
        <f>INPUT!B9</f>
        <v/>
      </c>
      <c r="E12" s="28">
        <f>INPUT!B9</f>
        <v/>
      </c>
      <c r="F12" s="28">
        <f>INPUT!B9</f>
        <v/>
      </c>
      <c r="G12" s="28">
        <f>INPUT!B9</f>
        <v/>
      </c>
      <c r="H12" s="28">
        <f>INPUT!B9</f>
        <v/>
      </c>
      <c r="I12" s="28">
        <f>INPUT!B9</f>
        <v/>
      </c>
      <c r="J12" s="28">
        <f>INPUT!B9</f>
        <v/>
      </c>
      <c r="K12" s="28">
        <f>INPUT!B9</f>
        <v/>
      </c>
      <c r="L12" s="28">
        <f>INPUT!B9</f>
        <v/>
      </c>
      <c r="M12" s="28">
        <f>INPUT!B9</f>
        <v/>
      </c>
      <c r="N12" s="28">
        <f>INPUT!B9</f>
        <v/>
      </c>
      <c r="O12" s="28">
        <f>INPUT!B9</f>
        <v/>
      </c>
      <c r="P12" s="28">
        <f>INPUT!B9</f>
        <v/>
      </c>
      <c r="Q12" s="28">
        <f>INPUT!B9</f>
        <v/>
      </c>
      <c r="R12" s="28">
        <f>INPUT!B9</f>
        <v/>
      </c>
      <c r="S12" s="28">
        <f>INPUT!B9</f>
        <v/>
      </c>
      <c r="T12" s="28">
        <f>INPUT!B9</f>
        <v/>
      </c>
      <c r="U12" s="28">
        <f>INPUT!B9</f>
        <v/>
      </c>
      <c r="V12" s="28">
        <f>INPUT!B9</f>
        <v/>
      </c>
      <c r="W12" s="28">
        <f>INPUT!B9</f>
        <v/>
      </c>
      <c r="X12" s="28">
        <f>INPUT!B9</f>
        <v/>
      </c>
      <c r="Y12" s="28">
        <f>INPUT!B9</f>
        <v/>
      </c>
    </row>
    <row r="13">
      <c r="A13" s="23" t="inlineStr">
        <is>
          <t>Expenses</t>
        </is>
      </c>
      <c r="B13" s="28">
        <f>INPUT!B8</f>
        <v/>
      </c>
      <c r="C13" s="28">
        <f>INPUT!B8</f>
        <v/>
      </c>
      <c r="D13" s="28">
        <f>INPUT!B8+INPUT!B18</f>
        <v/>
      </c>
      <c r="E13" s="28">
        <f>INPUT!B8</f>
        <v/>
      </c>
      <c r="F13" s="28">
        <f>INPUT!B8</f>
        <v/>
      </c>
      <c r="G13" s="28">
        <f>INPUT!B8+INPUT!B19</f>
        <v/>
      </c>
      <c r="H13" s="28">
        <f>INPUT!B8</f>
        <v/>
      </c>
      <c r="I13" s="28">
        <f>INPUT!B8</f>
        <v/>
      </c>
      <c r="J13" s="28">
        <f>INPUT!B8</f>
        <v/>
      </c>
      <c r="K13" s="28">
        <f>INPUT!B8</f>
        <v/>
      </c>
      <c r="L13" s="28">
        <f>INPUT!B8</f>
        <v/>
      </c>
      <c r="M13" s="28">
        <f>INPUT!B8+INPUT!B20</f>
        <v/>
      </c>
      <c r="N13" s="28">
        <f>INPUT!B8</f>
        <v/>
      </c>
      <c r="O13" s="28">
        <f>INPUT!B8</f>
        <v/>
      </c>
      <c r="P13" s="28">
        <f>INPUT!B8</f>
        <v/>
      </c>
      <c r="Q13" s="28">
        <f>INPUT!B8</f>
        <v/>
      </c>
      <c r="R13" s="28">
        <f>INPUT!B8</f>
        <v/>
      </c>
      <c r="S13" s="28">
        <f>INPUT!B8</f>
        <v/>
      </c>
      <c r="T13" s="28">
        <f>INPUT!B8</f>
        <v/>
      </c>
      <c r="U13" s="28">
        <f>INPUT!B8</f>
        <v/>
      </c>
      <c r="V13" s="28">
        <f>INPUT!B8</f>
        <v/>
      </c>
      <c r="W13" s="28">
        <f>INPUT!B8</f>
        <v/>
      </c>
      <c r="X13" s="28">
        <f>INPUT!B8</f>
        <v/>
      </c>
      <c r="Y13" s="28">
        <f>INPUT!B8</f>
        <v/>
      </c>
    </row>
    <row r="14">
      <c r="A14" s="23" t="inlineStr">
        <is>
          <t>Net Cash Flow</t>
        </is>
      </c>
      <c r="B14" s="28">
        <f>B12-B13</f>
        <v/>
      </c>
      <c r="C14" s="28">
        <f>C12-C13</f>
        <v/>
      </c>
      <c r="D14" s="28">
        <f>D12-D13</f>
        <v/>
      </c>
      <c r="E14" s="28">
        <f>E12-E13</f>
        <v/>
      </c>
      <c r="F14" s="28">
        <f>F12-F13</f>
        <v/>
      </c>
      <c r="G14" s="28">
        <f>G12-G13</f>
        <v/>
      </c>
      <c r="H14" s="28">
        <f>H12-H13</f>
        <v/>
      </c>
      <c r="I14" s="28">
        <f>I12-I13</f>
        <v/>
      </c>
      <c r="J14" s="28">
        <f>J12-J13</f>
        <v/>
      </c>
      <c r="K14" s="28">
        <f>K12-K13</f>
        <v/>
      </c>
      <c r="L14" s="28">
        <f>L12-L13</f>
        <v/>
      </c>
      <c r="M14" s="28">
        <f>M12-M13</f>
        <v/>
      </c>
      <c r="N14" s="28">
        <f>N12-N13</f>
        <v/>
      </c>
      <c r="O14" s="28">
        <f>O12-O13</f>
        <v/>
      </c>
      <c r="P14" s="28">
        <f>P12-P13</f>
        <v/>
      </c>
      <c r="Q14" s="28">
        <f>Q12-Q13</f>
        <v/>
      </c>
      <c r="R14" s="28">
        <f>R12-R13</f>
        <v/>
      </c>
      <c r="S14" s="28">
        <f>S12-S13</f>
        <v/>
      </c>
      <c r="T14" s="28">
        <f>T12-T13</f>
        <v/>
      </c>
      <c r="U14" s="28">
        <f>U12-U13</f>
        <v/>
      </c>
      <c r="V14" s="28">
        <f>V12-V13</f>
        <v/>
      </c>
      <c r="W14" s="28">
        <f>W12-W13</f>
        <v/>
      </c>
      <c r="X14" s="28">
        <f>X12-X13</f>
        <v/>
      </c>
      <c r="Y14" s="28">
        <f>Y12-Y13</f>
        <v/>
      </c>
    </row>
    <row r="15">
      <c r="A15" s="23" t="inlineStr">
        <is>
          <t>Cash Balance</t>
        </is>
      </c>
      <c r="B15" s="24">
        <f>INPUT!B4+B14</f>
        <v/>
      </c>
      <c r="C15" s="24">
        <f>B15+C14</f>
        <v/>
      </c>
      <c r="D15" s="24">
        <f>C15+D14</f>
        <v/>
      </c>
      <c r="E15" s="24">
        <f>D15+E14</f>
        <v/>
      </c>
      <c r="F15" s="24">
        <f>E15+F14</f>
        <v/>
      </c>
      <c r="G15" s="24">
        <f>F15+G14</f>
        <v/>
      </c>
      <c r="H15" s="24">
        <f>G15+H14</f>
        <v/>
      </c>
      <c r="I15" s="24">
        <f>H15+I14</f>
        <v/>
      </c>
      <c r="J15" s="24">
        <f>I15+J14</f>
        <v/>
      </c>
      <c r="K15" s="24">
        <f>J15+K14</f>
        <v/>
      </c>
      <c r="L15" s="24">
        <f>K15+L14</f>
        <v/>
      </c>
      <c r="M15" s="24">
        <f>L15+M14</f>
        <v/>
      </c>
      <c r="N15" s="24">
        <f>M15+N14</f>
        <v/>
      </c>
      <c r="O15" s="24">
        <f>N15+O14</f>
        <v/>
      </c>
      <c r="P15" s="24">
        <f>O15+P14</f>
        <v/>
      </c>
      <c r="Q15" s="24">
        <f>P15+Q14</f>
        <v/>
      </c>
      <c r="R15" s="24">
        <f>Q15+R14</f>
        <v/>
      </c>
      <c r="S15" s="24">
        <f>R15+S14</f>
        <v/>
      </c>
      <c r="T15" s="24">
        <f>S15+T14</f>
        <v/>
      </c>
      <c r="U15" s="24">
        <f>T15+U14</f>
        <v/>
      </c>
      <c r="V15" s="24">
        <f>U15+V14</f>
        <v/>
      </c>
      <c r="W15" s="24">
        <f>V15+W14</f>
        <v/>
      </c>
      <c r="X15" s="24">
        <f>W15+X14</f>
        <v/>
      </c>
      <c r="Y15" s="24">
        <f>X15+Y14</f>
        <v/>
      </c>
    </row>
    <row r="17" ht="28" customHeight="1">
      <c r="A17" s="29" t="inlineStr">
        <is>
          <t xml:space="preserve">  SCENARIO 2: GROWING (revenue grows, costs grow)</t>
        </is>
      </c>
      <c r="B17" s="30" t="n"/>
      <c r="C17" s="30" t="n"/>
      <c r="D17" s="30" t="n"/>
      <c r="E17" s="30" t="n"/>
      <c r="F17" s="30" t="n"/>
      <c r="G17" s="30" t="n"/>
      <c r="H17" s="30" t="n"/>
      <c r="I17" s="30" t="n"/>
      <c r="J17" s="30" t="n"/>
      <c r="K17" s="30" t="n"/>
      <c r="L17" s="30" t="n"/>
      <c r="M17" s="30" t="n"/>
      <c r="N17" s="30" t="n"/>
      <c r="O17" s="30" t="n"/>
      <c r="P17" s="30" t="n"/>
      <c r="Q17" s="30" t="n"/>
      <c r="R17" s="30" t="n"/>
      <c r="S17" s="30" t="n"/>
      <c r="T17" s="30" t="n"/>
      <c r="U17" s="30" t="n"/>
      <c r="V17" s="30" t="n"/>
      <c r="W17" s="30" t="n"/>
      <c r="X17" s="30" t="n"/>
      <c r="Y17" s="30" t="n"/>
    </row>
    <row r="18">
      <c r="A18" s="27" t="inlineStr">
        <is>
          <t>Month</t>
        </is>
      </c>
      <c r="B18" s="27" t="n">
        <v>1</v>
      </c>
      <c r="C18" s="27" t="n">
        <v>2</v>
      </c>
      <c r="D18" s="27" t="n">
        <v>3</v>
      </c>
      <c r="E18" s="27" t="n">
        <v>4</v>
      </c>
      <c r="F18" s="27" t="n">
        <v>5</v>
      </c>
      <c r="G18" s="27" t="n">
        <v>6</v>
      </c>
      <c r="H18" s="27" t="n">
        <v>7</v>
      </c>
      <c r="I18" s="27" t="n">
        <v>8</v>
      </c>
      <c r="J18" s="27" t="n">
        <v>9</v>
      </c>
      <c r="K18" s="27" t="n">
        <v>10</v>
      </c>
      <c r="L18" s="27" t="n">
        <v>11</v>
      </c>
      <c r="M18" s="27" t="n">
        <v>12</v>
      </c>
      <c r="N18" s="27" t="n">
        <v>13</v>
      </c>
      <c r="O18" s="27" t="n">
        <v>14</v>
      </c>
      <c r="P18" s="27" t="n">
        <v>15</v>
      </c>
      <c r="Q18" s="27" t="n">
        <v>16</v>
      </c>
      <c r="R18" s="27" t="n">
        <v>17</v>
      </c>
      <c r="S18" s="27" t="n">
        <v>18</v>
      </c>
      <c r="T18" s="27" t="n">
        <v>19</v>
      </c>
      <c r="U18" s="27" t="n">
        <v>20</v>
      </c>
      <c r="V18" s="27" t="n">
        <v>21</v>
      </c>
      <c r="W18" s="27" t="n">
        <v>22</v>
      </c>
      <c r="X18" s="27" t="n">
        <v>23</v>
      </c>
      <c r="Y18" s="27" t="n">
        <v>24</v>
      </c>
    </row>
    <row r="19">
      <c r="A19" s="23" t="inlineStr">
        <is>
          <t>Revenue</t>
        </is>
      </c>
      <c r="B19" s="28">
        <f>INPUT!B9*(1+INPUT!B10)^1</f>
        <v/>
      </c>
      <c r="C19" s="28">
        <f>INPUT!B9*(1+INPUT!B10)^2</f>
        <v/>
      </c>
      <c r="D19" s="28">
        <f>INPUT!B9*(1+INPUT!B10)^3</f>
        <v/>
      </c>
      <c r="E19" s="28">
        <f>INPUT!B9*(1+INPUT!B10)^4</f>
        <v/>
      </c>
      <c r="F19" s="28">
        <f>INPUT!B9*(1+INPUT!B10)^5</f>
        <v/>
      </c>
      <c r="G19" s="28">
        <f>INPUT!B9*(1+INPUT!B10)^6</f>
        <v/>
      </c>
      <c r="H19" s="28">
        <f>INPUT!B9*(1+INPUT!B10)^7</f>
        <v/>
      </c>
      <c r="I19" s="28">
        <f>INPUT!B9*(1+INPUT!B10)^8</f>
        <v/>
      </c>
      <c r="J19" s="28">
        <f>INPUT!B9*(1+INPUT!B10)^9</f>
        <v/>
      </c>
      <c r="K19" s="28">
        <f>INPUT!B9*(1+INPUT!B10)^10</f>
        <v/>
      </c>
      <c r="L19" s="28">
        <f>INPUT!B9*(1+INPUT!B10)^11</f>
        <v/>
      </c>
      <c r="M19" s="28">
        <f>INPUT!B9*(1+INPUT!B10)^12</f>
        <v/>
      </c>
      <c r="N19" s="28">
        <f>INPUT!B9*(1+INPUT!B10)^13</f>
        <v/>
      </c>
      <c r="O19" s="28">
        <f>INPUT!B9*(1+INPUT!B10)^14</f>
        <v/>
      </c>
      <c r="P19" s="28">
        <f>INPUT!B9*(1+INPUT!B10)^15</f>
        <v/>
      </c>
      <c r="Q19" s="28">
        <f>INPUT!B9*(1+INPUT!B10)^16</f>
        <v/>
      </c>
      <c r="R19" s="28">
        <f>INPUT!B9*(1+INPUT!B10)^17</f>
        <v/>
      </c>
      <c r="S19" s="28">
        <f>INPUT!B9*(1+INPUT!B10)^18</f>
        <v/>
      </c>
      <c r="T19" s="28">
        <f>INPUT!B9*(1+INPUT!B10)^19</f>
        <v/>
      </c>
      <c r="U19" s="28">
        <f>INPUT!B9*(1+INPUT!B10)^20</f>
        <v/>
      </c>
      <c r="V19" s="28">
        <f>INPUT!B9*(1+INPUT!B10)^21</f>
        <v/>
      </c>
      <c r="W19" s="28">
        <f>INPUT!B9*(1+INPUT!B10)^22</f>
        <v/>
      </c>
      <c r="X19" s="28">
        <f>INPUT!B9*(1+INPUT!B10)^23</f>
        <v/>
      </c>
      <c r="Y19" s="28">
        <f>INPUT!B9*(1+INPUT!B10)^24</f>
        <v/>
      </c>
    </row>
    <row r="20">
      <c r="A20" s="23" t="inlineStr">
        <is>
          <t>Expenses</t>
        </is>
      </c>
      <c r="B20" s="28">
        <f>INPUT!B8*(1+INPUT!B11)^1</f>
        <v/>
      </c>
      <c r="C20" s="28">
        <f>INPUT!B8*(1+INPUT!B11)^2</f>
        <v/>
      </c>
      <c r="D20" s="28">
        <f>INPUT!B8*(1+INPUT!B11)^3+INPUT!B18</f>
        <v/>
      </c>
      <c r="E20" s="28">
        <f>INPUT!B8*(1+INPUT!B11)^4</f>
        <v/>
      </c>
      <c r="F20" s="28">
        <f>INPUT!B8*(1+INPUT!B11)^5</f>
        <v/>
      </c>
      <c r="G20" s="28">
        <f>INPUT!B8*(1+INPUT!B11)^6+INPUT!B19</f>
        <v/>
      </c>
      <c r="H20" s="28">
        <f>INPUT!B8*(1+INPUT!B11)^7</f>
        <v/>
      </c>
      <c r="I20" s="28">
        <f>INPUT!B8*(1+INPUT!B11)^8</f>
        <v/>
      </c>
      <c r="J20" s="28">
        <f>INPUT!B8*(1+INPUT!B11)^9</f>
        <v/>
      </c>
      <c r="K20" s="28">
        <f>INPUT!B8*(1+INPUT!B11)^10</f>
        <v/>
      </c>
      <c r="L20" s="28">
        <f>INPUT!B8*(1+INPUT!B11)^11</f>
        <v/>
      </c>
      <c r="M20" s="28">
        <f>INPUT!B8*(1+INPUT!B11)^12+INPUT!B20</f>
        <v/>
      </c>
      <c r="N20" s="28">
        <f>INPUT!B8*(1+INPUT!B11)^13</f>
        <v/>
      </c>
      <c r="O20" s="28">
        <f>INPUT!B8*(1+INPUT!B11)^14</f>
        <v/>
      </c>
      <c r="P20" s="28">
        <f>INPUT!B8*(1+INPUT!B11)^15</f>
        <v/>
      </c>
      <c r="Q20" s="28">
        <f>INPUT!B8*(1+INPUT!B11)^16</f>
        <v/>
      </c>
      <c r="R20" s="28">
        <f>INPUT!B8*(1+INPUT!B11)^17</f>
        <v/>
      </c>
      <c r="S20" s="28">
        <f>INPUT!B8*(1+INPUT!B11)^18</f>
        <v/>
      </c>
      <c r="T20" s="28">
        <f>INPUT!B8*(1+INPUT!B11)^19</f>
        <v/>
      </c>
      <c r="U20" s="28">
        <f>INPUT!B8*(1+INPUT!B11)^20</f>
        <v/>
      </c>
      <c r="V20" s="28">
        <f>INPUT!B8*(1+INPUT!B11)^21</f>
        <v/>
      </c>
      <c r="W20" s="28">
        <f>INPUT!B8*(1+INPUT!B11)^22</f>
        <v/>
      </c>
      <c r="X20" s="28">
        <f>INPUT!B8*(1+INPUT!B11)^23</f>
        <v/>
      </c>
      <c r="Y20" s="28">
        <f>INPUT!B8*(1+INPUT!B11)^24</f>
        <v/>
      </c>
    </row>
    <row r="21">
      <c r="A21" s="23" t="inlineStr">
        <is>
          <t>Net Cash Flow</t>
        </is>
      </c>
      <c r="B21" s="28">
        <f>B19-B20</f>
        <v/>
      </c>
      <c r="C21" s="28">
        <f>C19-C20</f>
        <v/>
      </c>
      <c r="D21" s="28">
        <f>D19-D20</f>
        <v/>
      </c>
      <c r="E21" s="28">
        <f>E19-E20</f>
        <v/>
      </c>
      <c r="F21" s="28">
        <f>F19-F20</f>
        <v/>
      </c>
      <c r="G21" s="28">
        <f>G19-G20</f>
        <v/>
      </c>
      <c r="H21" s="28">
        <f>H19-H20</f>
        <v/>
      </c>
      <c r="I21" s="28">
        <f>I19-I20</f>
        <v/>
      </c>
      <c r="J21" s="28">
        <f>J19-J20</f>
        <v/>
      </c>
      <c r="K21" s="28">
        <f>K19-K20</f>
        <v/>
      </c>
      <c r="L21" s="28">
        <f>L19-L20</f>
        <v/>
      </c>
      <c r="M21" s="28">
        <f>M19-M20</f>
        <v/>
      </c>
      <c r="N21" s="28">
        <f>N19-N20</f>
        <v/>
      </c>
      <c r="O21" s="28">
        <f>O19-O20</f>
        <v/>
      </c>
      <c r="P21" s="28">
        <f>P19-P20</f>
        <v/>
      </c>
      <c r="Q21" s="28">
        <f>Q19-Q20</f>
        <v/>
      </c>
      <c r="R21" s="28">
        <f>R19-R20</f>
        <v/>
      </c>
      <c r="S21" s="28">
        <f>S19-S20</f>
        <v/>
      </c>
      <c r="T21" s="28">
        <f>T19-T20</f>
        <v/>
      </c>
      <c r="U21" s="28">
        <f>U19-U20</f>
        <v/>
      </c>
      <c r="V21" s="28">
        <f>V19-V20</f>
        <v/>
      </c>
      <c r="W21" s="28">
        <f>W19-W20</f>
        <v/>
      </c>
      <c r="X21" s="28">
        <f>X19-X20</f>
        <v/>
      </c>
      <c r="Y21" s="28">
        <f>Y19-Y20</f>
        <v/>
      </c>
    </row>
    <row r="22">
      <c r="A22" s="23" t="inlineStr">
        <is>
          <t>Cash Balance</t>
        </is>
      </c>
      <c r="B22" s="24">
        <f>INPUT!B4+B21</f>
        <v/>
      </c>
      <c r="C22" s="24">
        <f>B22+C21</f>
        <v/>
      </c>
      <c r="D22" s="24">
        <f>C22+D21</f>
        <v/>
      </c>
      <c r="E22" s="24">
        <f>D22+E21</f>
        <v/>
      </c>
      <c r="F22" s="24">
        <f>E22+F21</f>
        <v/>
      </c>
      <c r="G22" s="24">
        <f>F22+G21</f>
        <v/>
      </c>
      <c r="H22" s="24">
        <f>G22+H21</f>
        <v/>
      </c>
      <c r="I22" s="24">
        <f>H22+I21</f>
        <v/>
      </c>
      <c r="J22" s="24">
        <f>I22+J21</f>
        <v/>
      </c>
      <c r="K22" s="24">
        <f>J22+K21</f>
        <v/>
      </c>
      <c r="L22" s="24">
        <f>K22+L21</f>
        <v/>
      </c>
      <c r="M22" s="24">
        <f>L22+M21</f>
        <v/>
      </c>
      <c r="N22" s="24">
        <f>M22+N21</f>
        <v/>
      </c>
      <c r="O22" s="24">
        <f>N22+O21</f>
        <v/>
      </c>
      <c r="P22" s="24">
        <f>O22+P21</f>
        <v/>
      </c>
      <c r="Q22" s="24">
        <f>P22+Q21</f>
        <v/>
      </c>
      <c r="R22" s="24">
        <f>Q22+R21</f>
        <v/>
      </c>
      <c r="S22" s="24">
        <f>R22+S21</f>
        <v/>
      </c>
      <c r="T22" s="24">
        <f>S22+T21</f>
        <v/>
      </c>
      <c r="U22" s="24">
        <f>T22+U21</f>
        <v/>
      </c>
      <c r="V22" s="24">
        <f>U22+V21</f>
        <v/>
      </c>
      <c r="W22" s="24">
        <f>V22+W21</f>
        <v/>
      </c>
      <c r="X22" s="24">
        <f>W22+X21</f>
        <v/>
      </c>
      <c r="Y22" s="24">
        <f>X22+Y21</f>
        <v/>
      </c>
    </row>
    <row r="24" ht="28" customHeight="1">
      <c r="A24" s="31" t="inlineStr">
        <is>
          <t xml:space="preserve">  SCENARIO 3: DECLINING (revenue drops, costs rise)</t>
        </is>
      </c>
      <c r="B24" s="32" t="n"/>
      <c r="C24" s="32" t="n"/>
      <c r="D24" s="32" t="n"/>
      <c r="E24" s="32" t="n"/>
      <c r="F24" s="32" t="n"/>
      <c r="G24" s="32" t="n"/>
      <c r="H24" s="32" t="n"/>
      <c r="I24" s="32" t="n"/>
      <c r="J24" s="32" t="n"/>
      <c r="K24" s="32" t="n"/>
      <c r="L24" s="32" t="n"/>
      <c r="M24" s="32" t="n"/>
      <c r="N24" s="32" t="n"/>
      <c r="O24" s="32" t="n"/>
      <c r="P24" s="32" t="n"/>
      <c r="Q24" s="32" t="n"/>
      <c r="R24" s="32" t="n"/>
      <c r="S24" s="32" t="n"/>
      <c r="T24" s="32" t="n"/>
      <c r="U24" s="32" t="n"/>
      <c r="V24" s="32" t="n"/>
      <c r="W24" s="32" t="n"/>
      <c r="X24" s="32" t="n"/>
      <c r="Y24" s="32" t="n"/>
    </row>
    <row r="25">
      <c r="A25" s="27" t="inlineStr">
        <is>
          <t>Month</t>
        </is>
      </c>
      <c r="B25" s="27" t="n">
        <v>1</v>
      </c>
      <c r="C25" s="27" t="n">
        <v>2</v>
      </c>
      <c r="D25" s="27" t="n">
        <v>3</v>
      </c>
      <c r="E25" s="27" t="n">
        <v>4</v>
      </c>
      <c r="F25" s="27" t="n">
        <v>5</v>
      </c>
      <c r="G25" s="27" t="n">
        <v>6</v>
      </c>
      <c r="H25" s="27" t="n">
        <v>7</v>
      </c>
      <c r="I25" s="27" t="n">
        <v>8</v>
      </c>
      <c r="J25" s="27" t="n">
        <v>9</v>
      </c>
      <c r="K25" s="27" t="n">
        <v>10</v>
      </c>
      <c r="L25" s="27" t="n">
        <v>11</v>
      </c>
      <c r="M25" s="27" t="n">
        <v>12</v>
      </c>
      <c r="N25" s="27" t="n">
        <v>13</v>
      </c>
      <c r="O25" s="27" t="n">
        <v>14</v>
      </c>
      <c r="P25" s="27" t="n">
        <v>15</v>
      </c>
      <c r="Q25" s="27" t="n">
        <v>16</v>
      </c>
      <c r="R25" s="27" t="n">
        <v>17</v>
      </c>
      <c r="S25" s="27" t="n">
        <v>18</v>
      </c>
      <c r="T25" s="27" t="n">
        <v>19</v>
      </c>
      <c r="U25" s="27" t="n">
        <v>20</v>
      </c>
      <c r="V25" s="27" t="n">
        <v>21</v>
      </c>
      <c r="W25" s="27" t="n">
        <v>22</v>
      </c>
      <c r="X25" s="27" t="n">
        <v>23</v>
      </c>
      <c r="Y25" s="27" t="n">
        <v>24</v>
      </c>
    </row>
    <row r="26">
      <c r="A26" s="23" t="inlineStr">
        <is>
          <t>Revenue</t>
        </is>
      </c>
      <c r="B26" s="28">
        <f>INPUT!B9*(1-CONFIG!B5)^1</f>
        <v/>
      </c>
      <c r="C26" s="28">
        <f>INPUT!B9*(1-CONFIG!B5)^2</f>
        <v/>
      </c>
      <c r="D26" s="28">
        <f>INPUT!B9*(1-CONFIG!B5)^3</f>
        <v/>
      </c>
      <c r="E26" s="28">
        <f>INPUT!B9*(1-CONFIG!B5)^4</f>
        <v/>
      </c>
      <c r="F26" s="28">
        <f>INPUT!B9*(1-CONFIG!B5)^5</f>
        <v/>
      </c>
      <c r="G26" s="28">
        <f>INPUT!B9*(1-CONFIG!B5)^6</f>
        <v/>
      </c>
      <c r="H26" s="28">
        <f>INPUT!B9*(1-CONFIG!B5)^7</f>
        <v/>
      </c>
      <c r="I26" s="28">
        <f>INPUT!B9*(1-CONFIG!B5)^8</f>
        <v/>
      </c>
      <c r="J26" s="28">
        <f>INPUT!B9*(1-CONFIG!B5)^9</f>
        <v/>
      </c>
      <c r="K26" s="28">
        <f>INPUT!B9*(1-CONFIG!B5)^10</f>
        <v/>
      </c>
      <c r="L26" s="28">
        <f>INPUT!B9*(1-CONFIG!B5)^11</f>
        <v/>
      </c>
      <c r="M26" s="28">
        <f>INPUT!B9*(1-CONFIG!B5)^12</f>
        <v/>
      </c>
      <c r="N26" s="28">
        <f>INPUT!B9*(1-CONFIG!B5)^13</f>
        <v/>
      </c>
      <c r="O26" s="28">
        <f>INPUT!B9*(1-CONFIG!B5)^14</f>
        <v/>
      </c>
      <c r="P26" s="28">
        <f>INPUT!B9*(1-CONFIG!B5)^15</f>
        <v/>
      </c>
      <c r="Q26" s="28">
        <f>INPUT!B9*(1-CONFIG!B5)^16</f>
        <v/>
      </c>
      <c r="R26" s="28">
        <f>INPUT!B9*(1-CONFIG!B5)^17</f>
        <v/>
      </c>
      <c r="S26" s="28">
        <f>INPUT!B9*(1-CONFIG!B5)^18</f>
        <v/>
      </c>
      <c r="T26" s="28">
        <f>INPUT!B9*(1-CONFIG!B5)^19</f>
        <v/>
      </c>
      <c r="U26" s="28">
        <f>INPUT!B9*(1-CONFIG!B5)^20</f>
        <v/>
      </c>
      <c r="V26" s="28">
        <f>INPUT!B9*(1-CONFIG!B5)^21</f>
        <v/>
      </c>
      <c r="W26" s="28">
        <f>INPUT!B9*(1-CONFIG!B5)^22</f>
        <v/>
      </c>
      <c r="X26" s="28">
        <f>INPUT!B9*(1-CONFIG!B5)^23</f>
        <v/>
      </c>
      <c r="Y26" s="28">
        <f>INPUT!B9*(1-CONFIG!B5)^24</f>
        <v/>
      </c>
    </row>
    <row r="27">
      <c r="A27" s="23" t="inlineStr">
        <is>
          <t>Expenses</t>
        </is>
      </c>
      <c r="B27" s="28">
        <f>INPUT!B8*(1+CONFIG!B6)^1</f>
        <v/>
      </c>
      <c r="C27" s="28">
        <f>INPUT!B8*(1+CONFIG!B6)^2</f>
        <v/>
      </c>
      <c r="D27" s="28">
        <f>INPUT!B8*(1+CONFIG!B6)^3+INPUT!B18</f>
        <v/>
      </c>
      <c r="E27" s="28">
        <f>INPUT!B8*(1+CONFIG!B6)^4</f>
        <v/>
      </c>
      <c r="F27" s="28">
        <f>INPUT!B8*(1+CONFIG!B6)^5</f>
        <v/>
      </c>
      <c r="G27" s="28">
        <f>INPUT!B8*(1+CONFIG!B6)^6+INPUT!B19</f>
        <v/>
      </c>
      <c r="H27" s="28">
        <f>INPUT!B8*(1+CONFIG!B6)^7</f>
        <v/>
      </c>
      <c r="I27" s="28">
        <f>INPUT!B8*(1+CONFIG!B6)^8</f>
        <v/>
      </c>
      <c r="J27" s="28">
        <f>INPUT!B8*(1+CONFIG!B6)^9</f>
        <v/>
      </c>
      <c r="K27" s="28">
        <f>INPUT!B8*(1+CONFIG!B6)^10</f>
        <v/>
      </c>
      <c r="L27" s="28">
        <f>INPUT!B8*(1+CONFIG!B6)^11</f>
        <v/>
      </c>
      <c r="M27" s="28">
        <f>INPUT!B8*(1+CONFIG!B6)^12+INPUT!B20</f>
        <v/>
      </c>
      <c r="N27" s="28">
        <f>INPUT!B8*(1+CONFIG!B6)^13</f>
        <v/>
      </c>
      <c r="O27" s="28">
        <f>INPUT!B8*(1+CONFIG!B6)^14</f>
        <v/>
      </c>
      <c r="P27" s="28">
        <f>INPUT!B8*(1+CONFIG!B6)^15</f>
        <v/>
      </c>
      <c r="Q27" s="28">
        <f>INPUT!B8*(1+CONFIG!B6)^16</f>
        <v/>
      </c>
      <c r="R27" s="28">
        <f>INPUT!B8*(1+CONFIG!B6)^17</f>
        <v/>
      </c>
      <c r="S27" s="28">
        <f>INPUT!B8*(1+CONFIG!B6)^18</f>
        <v/>
      </c>
      <c r="T27" s="28">
        <f>INPUT!B8*(1+CONFIG!B6)^19</f>
        <v/>
      </c>
      <c r="U27" s="28">
        <f>INPUT!B8*(1+CONFIG!B6)^20</f>
        <v/>
      </c>
      <c r="V27" s="28">
        <f>INPUT!B8*(1+CONFIG!B6)^21</f>
        <v/>
      </c>
      <c r="W27" s="28">
        <f>INPUT!B8*(1+CONFIG!B6)^22</f>
        <v/>
      </c>
      <c r="X27" s="28">
        <f>INPUT!B8*(1+CONFIG!B6)^23</f>
        <v/>
      </c>
      <c r="Y27" s="28">
        <f>INPUT!B8*(1+CONFIG!B6)^24</f>
        <v/>
      </c>
    </row>
    <row r="28">
      <c r="A28" s="23" t="inlineStr">
        <is>
          <t>Net Cash Flow</t>
        </is>
      </c>
      <c r="B28" s="28">
        <f>B26-B27</f>
        <v/>
      </c>
      <c r="C28" s="28">
        <f>C26-C27</f>
        <v/>
      </c>
      <c r="D28" s="28">
        <f>D26-D27</f>
        <v/>
      </c>
      <c r="E28" s="28">
        <f>E26-E27</f>
        <v/>
      </c>
      <c r="F28" s="28">
        <f>F26-F27</f>
        <v/>
      </c>
      <c r="G28" s="28">
        <f>G26-G27</f>
        <v/>
      </c>
      <c r="H28" s="28">
        <f>H26-H27</f>
        <v/>
      </c>
      <c r="I28" s="28">
        <f>I26-I27</f>
        <v/>
      </c>
      <c r="J28" s="28">
        <f>J26-J27</f>
        <v/>
      </c>
      <c r="K28" s="28">
        <f>K26-K27</f>
        <v/>
      </c>
      <c r="L28" s="28">
        <f>L26-L27</f>
        <v/>
      </c>
      <c r="M28" s="28">
        <f>M26-M27</f>
        <v/>
      </c>
      <c r="N28" s="28">
        <f>N26-N27</f>
        <v/>
      </c>
      <c r="O28" s="28">
        <f>O26-O27</f>
        <v/>
      </c>
      <c r="P28" s="28">
        <f>P26-P27</f>
        <v/>
      </c>
      <c r="Q28" s="28">
        <f>Q26-Q27</f>
        <v/>
      </c>
      <c r="R28" s="28">
        <f>R26-R27</f>
        <v/>
      </c>
      <c r="S28" s="28">
        <f>S26-S27</f>
        <v/>
      </c>
      <c r="T28" s="28">
        <f>T26-T27</f>
        <v/>
      </c>
      <c r="U28" s="28">
        <f>U26-U27</f>
        <v/>
      </c>
      <c r="V28" s="28">
        <f>V26-V27</f>
        <v/>
      </c>
      <c r="W28" s="28">
        <f>W26-W27</f>
        <v/>
      </c>
      <c r="X28" s="28">
        <f>X26-X27</f>
        <v/>
      </c>
      <c r="Y28" s="28">
        <f>Y26-Y27</f>
        <v/>
      </c>
    </row>
    <row r="29">
      <c r="A29" s="23" t="inlineStr">
        <is>
          <t>Cash Balance</t>
        </is>
      </c>
      <c r="B29" s="24">
        <f>INPUT!B4+B28</f>
        <v/>
      </c>
      <c r="C29" s="24">
        <f>B29+C28</f>
        <v/>
      </c>
      <c r="D29" s="24">
        <f>C29+D28</f>
        <v/>
      </c>
      <c r="E29" s="24">
        <f>D29+E28</f>
        <v/>
      </c>
      <c r="F29" s="24">
        <f>E29+F28</f>
        <v/>
      </c>
      <c r="G29" s="24">
        <f>F29+G28</f>
        <v/>
      </c>
      <c r="H29" s="24">
        <f>G29+H28</f>
        <v/>
      </c>
      <c r="I29" s="24">
        <f>H29+I28</f>
        <v/>
      </c>
      <c r="J29" s="24">
        <f>I29+J28</f>
        <v/>
      </c>
      <c r="K29" s="24">
        <f>J29+K28</f>
        <v/>
      </c>
      <c r="L29" s="24">
        <f>K29+L28</f>
        <v/>
      </c>
      <c r="M29" s="24">
        <f>L29+M28</f>
        <v/>
      </c>
      <c r="N29" s="24">
        <f>M29+N28</f>
        <v/>
      </c>
      <c r="O29" s="24">
        <f>N29+O28</f>
        <v/>
      </c>
      <c r="P29" s="24">
        <f>O29+P28</f>
        <v/>
      </c>
      <c r="Q29" s="24">
        <f>P29+Q28</f>
        <v/>
      </c>
      <c r="R29" s="24">
        <f>Q29+R28</f>
        <v/>
      </c>
      <c r="S29" s="24">
        <f>R29+S28</f>
        <v/>
      </c>
      <c r="T29" s="24">
        <f>S29+T28</f>
        <v/>
      </c>
      <c r="U29" s="24">
        <f>T29+U28</f>
        <v/>
      </c>
      <c r="V29" s="24">
        <f>U29+V28</f>
        <v/>
      </c>
      <c r="W29" s="24">
        <f>V29+W28</f>
        <v/>
      </c>
      <c r="X29" s="24">
        <f>W29+X28</f>
        <v/>
      </c>
      <c r="Y29" s="24">
        <f>X29+Y28</f>
        <v/>
      </c>
    </row>
    <row r="31" ht="28" customHeight="1">
      <c r="A31" s="33" t="inlineStr">
        <is>
          <t xml:space="preserve">  RUNWAY SUMMARY</t>
        </is>
      </c>
      <c r="B31" s="34" t="n"/>
      <c r="C31" s="34" t="n"/>
      <c r="D31" s="34" t="n"/>
      <c r="E31" s="34" t="n"/>
      <c r="F31" s="34" t="n"/>
    </row>
    <row r="32" ht="28" customHeight="1">
      <c r="A32" s="23" t="inlineStr">
        <is>
          <t>Flat Runway (months)</t>
        </is>
      </c>
      <c r="B32" s="35">
        <f>IF(MIN(B15:Y15)&gt;0,24,MATCH(TRUE,INDEX(B15:Y15&lt;=0,0),0)-1)</f>
        <v/>
      </c>
    </row>
    <row r="33" ht="28" customHeight="1">
      <c r="A33" s="23" t="inlineStr">
        <is>
          <t>Growing Runway (months)</t>
        </is>
      </c>
      <c r="B33" s="35">
        <f>IF(MIN(B22:Y22)&gt;0,24,MATCH(TRUE,INDEX(B22:Y22&lt;=0,0),0)-1)</f>
        <v/>
      </c>
    </row>
    <row r="34" ht="28" customHeight="1">
      <c r="A34" s="23" t="inlineStr">
        <is>
          <t>Declining Runway (months)</t>
        </is>
      </c>
      <c r="B34" s="35">
        <f>IF(MIN(B29:Y29)&gt;0,24,MATCH(TRUE,INDEX(B29:Y29&lt;=0,0),0)-1)</f>
        <v/>
      </c>
    </row>
    <row r="36" ht="28" customHeight="1">
      <c r="A36" s="23" t="inlineStr">
        <is>
          <t>Zero-Cash (Flat) — month #</t>
        </is>
      </c>
      <c r="B36" s="35">
        <f>IF(MIN(B15:Y15)&gt;0,"Beyond 24",B32)</f>
        <v/>
      </c>
    </row>
    <row r="37" ht="28" customHeight="1">
      <c r="A37" s="23" t="inlineStr">
        <is>
          <t>Zero-Cash (Declining) — month #</t>
        </is>
      </c>
      <c r="B37" s="35">
        <f>IF(MIN(B29:Y29)&gt;0,"Beyond 24",B34)</f>
        <v/>
      </c>
    </row>
    <row r="39" ht="28" customHeight="1">
      <c r="A39" s="23" t="inlineStr">
        <is>
          <t>Cash Needed for Target Runway</t>
        </is>
      </c>
      <c r="B39" s="24">
        <f>IF(B32&gt;=CONFIG!B3,0,MAX(0,CONFIG!B3*B4-B5))</f>
        <v/>
      </c>
    </row>
    <row r="40" ht="28" customHeight="1">
      <c r="A40" s="23" t="inlineStr">
        <is>
          <t>Min Raise (with buffer)</t>
        </is>
      </c>
      <c r="B40" s="24">
        <f>B39*(1+CONFIG!B7)</f>
        <v/>
      </c>
    </row>
    <row r="41" ht="28" customHeight="1">
      <c r="A41" s="23" t="inlineStr">
        <is>
          <t>Raise Urgency</t>
        </is>
      </c>
      <c r="B41" s="36">
        <f>IF(B32&gt;=CONFIG!B3,"NOT NEEDED",IF(B32&gt;=CONFIG!B3-CONFIG!B4,"START NOW","URGENT"))</f>
        <v/>
      </c>
    </row>
    <row r="43" ht="28" customHeight="1">
      <c r="A43" s="23" t="inlineStr">
        <is>
          <t>Burn Multiple</t>
        </is>
      </c>
      <c r="B43" s="25">
        <f>B7</f>
        <v/>
      </c>
    </row>
    <row r="44" ht="28" customHeight="1">
      <c r="A44" s="23" t="inlineStr">
        <is>
          <t>Burn Multiple Status</t>
        </is>
      </c>
      <c r="B44" s="36">
        <f>IF(B7&lt;=CONFIG!B8,"EFFICIENT",IF(B7&lt;=CONFIG!B8*2,"ACCEPTABLE","INEFFICIENT"))</f>
        <v/>
      </c>
    </row>
    <row r="46" ht="28" customHeight="1">
      <c r="A46" s="23" t="inlineStr">
        <is>
          <t>Runway Health</t>
        </is>
      </c>
      <c r="B46" s="36">
        <f>IF(B32&gt;=CONFIG!B3,"HEALTHY",IF(B32&gt;=12,"ADEQUATE",IF(B32&gt;=6,"CONCERNING","CRITICAL")))</f>
        <v/>
      </c>
    </row>
  </sheetData>
  <mergeCells count="6">
    <mergeCell ref="A24:Y24"/>
    <mergeCell ref="A10:Y10"/>
    <mergeCell ref="A1:Y1"/>
    <mergeCell ref="A31:F31"/>
    <mergeCell ref="A17:Y17"/>
    <mergeCell ref="A3:F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D28"/>
  <sheetViews>
    <sheetView showGridLines="0" zoomScale="11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7" t="inlineStr">
        <is>
          <t>CASH RUNWAY CALCULATOR</t>
        </is>
      </c>
      <c r="B1" s="2" t="n"/>
      <c r="C1" s="2" t="n"/>
      <c r="D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</row>
    <row r="4" ht="28" customHeight="1">
      <c r="A4" s="16" t="inlineStr">
        <is>
          <t xml:space="preserve">  RUNWAY OVERVIEW</t>
        </is>
      </c>
      <c r="B4" s="17" t="n"/>
      <c r="C4" s="17" t="n"/>
      <c r="D4" s="17" t="n"/>
    </row>
    <row r="5" ht="32" customHeight="1">
      <c r="A5" s="18" t="inlineStr">
        <is>
          <t>Current Cash</t>
        </is>
      </c>
      <c r="B5" s="38">
        <f>LOGIC!B5</f>
        <v/>
      </c>
    </row>
    <row r="6" ht="32" customHeight="1">
      <c r="A6" s="18" t="inlineStr">
        <is>
          <t>Net Monthly Burn</t>
        </is>
      </c>
      <c r="B6" s="38">
        <f>LOGIC!B4</f>
        <v/>
      </c>
    </row>
    <row r="7" ht="32" customHeight="1">
      <c r="A7" s="18" t="inlineStr">
        <is>
          <t>Simple Runway</t>
        </is>
      </c>
      <c r="B7" s="39">
        <f>LOGIC!B8</f>
        <v/>
      </c>
    </row>
    <row r="9" ht="28" customHeight="1">
      <c r="A9" s="33" t="inlineStr">
        <is>
          <t xml:space="preserve">  SCENARIO COMPARISON</t>
        </is>
      </c>
      <c r="B9" s="34" t="n"/>
      <c r="C9" s="34" t="n"/>
      <c r="D9" s="34" t="n"/>
    </row>
    <row r="10" ht="32" customHeight="1">
      <c r="A10" s="40" t="inlineStr">
        <is>
          <t>Scenario</t>
        </is>
      </c>
      <c r="B10" s="40" t="inlineStr">
        <is>
          <t>Runway (months)</t>
        </is>
      </c>
      <c r="C10" s="40" t="inlineStr">
        <is>
          <t>Zero-Cash Month</t>
        </is>
      </c>
    </row>
    <row r="11">
      <c r="A11" s="18" t="inlineStr">
        <is>
          <t>Flat (no change)</t>
        </is>
      </c>
      <c r="B11" s="41">
        <f>LOGIC!B32</f>
        <v/>
      </c>
      <c r="C11" s="42">
        <f>LOGIC!B36</f>
        <v/>
      </c>
    </row>
    <row r="12">
      <c r="A12" s="18" t="inlineStr">
        <is>
          <t>Growing (optimistic)</t>
        </is>
      </c>
      <c r="B12" s="43">
        <f>LOGIC!B33</f>
        <v/>
      </c>
      <c r="C12" s="44">
        <f>IF(LOGIC!B33&gt;=24,"Beyond 24",LOGIC!B33)</f>
        <v/>
      </c>
    </row>
    <row r="13">
      <c r="A13" s="18" t="inlineStr">
        <is>
          <t>Declining (pessimistic)</t>
        </is>
      </c>
      <c r="B13" s="45">
        <f>LOGIC!B34</f>
        <v/>
      </c>
      <c r="C13" s="46">
        <f>LOGIC!B37</f>
        <v/>
      </c>
    </row>
    <row r="15" ht="28" customHeight="1">
      <c r="A15" s="21" t="inlineStr">
        <is>
          <t xml:space="preserve">  FUNDRAISING ANALYSIS</t>
        </is>
      </c>
      <c r="B15" s="22" t="n"/>
      <c r="C15" s="22" t="n"/>
      <c r="D15" s="22" t="n"/>
    </row>
    <row r="16" ht="32" customHeight="1">
      <c r="A16" s="18" t="inlineStr">
        <is>
          <t>Cash Needed for 18-mo Runway</t>
        </is>
      </c>
      <c r="B16" s="38">
        <f>LOGIC!B39</f>
        <v/>
      </c>
    </row>
    <row r="17" ht="32" customHeight="1">
      <c r="A17" s="18" t="inlineStr">
        <is>
          <t>Min Raise (with buffer)</t>
        </is>
      </c>
      <c r="B17" s="38">
        <f>LOGIC!B40</f>
        <v/>
      </c>
    </row>
    <row r="18" ht="32" customHeight="1">
      <c r="A18" s="18" t="inlineStr">
        <is>
          <t>Raise Urgency</t>
        </is>
      </c>
      <c r="B18" s="47">
        <f>LOGIC!B41</f>
        <v/>
      </c>
    </row>
    <row r="20" ht="28" customHeight="1">
      <c r="A20" s="29" t="inlineStr">
        <is>
          <t xml:space="preserve">  BURN EFFICIENCY</t>
        </is>
      </c>
      <c r="B20" s="30" t="n"/>
      <c r="C20" s="30" t="n"/>
      <c r="D20" s="30" t="n"/>
    </row>
    <row r="21" ht="32" customHeight="1">
      <c r="A21" s="18" t="inlineStr">
        <is>
          <t>Burn Multiple</t>
        </is>
      </c>
      <c r="B21" s="48">
        <f>LOGIC!B43</f>
        <v/>
      </c>
    </row>
    <row r="22" ht="32" customHeight="1">
      <c r="A22" s="18" t="inlineStr">
        <is>
          <t>Burn Status</t>
        </is>
      </c>
      <c r="B22" s="47">
        <f>LOGIC!B44</f>
        <v/>
      </c>
    </row>
    <row r="23" ht="32" customHeight="1">
      <c r="A23" s="18" t="inlineStr">
        <is>
          <t>Net New ARR (12 mo)</t>
        </is>
      </c>
      <c r="B23" s="38">
        <f>LOGIC!B6</f>
        <v/>
      </c>
    </row>
    <row r="25" ht="28" customHeight="1">
      <c r="A25" s="31" t="inlineStr">
        <is>
          <t xml:space="preserve">  OVERALL ASSESSMENT</t>
        </is>
      </c>
      <c r="B25" s="32" t="n"/>
      <c r="C25" s="32" t="n"/>
      <c r="D25" s="32" t="n"/>
    </row>
    <row r="26" ht="32" customHeight="1">
      <c r="A26" s="18" t="inlineStr">
        <is>
          <t>Runway Health</t>
        </is>
      </c>
      <c r="B26" s="49">
        <f>LOGIC!B46</f>
        <v/>
      </c>
    </row>
    <row r="28" ht="24" customHeight="1">
      <c r="A28" s="50" t="inlineStr">
        <is>
          <t>RangeLead.com  |  Premium B2B Lead Data  |  Free Download — rangelead.com/free-tools</t>
        </is>
      </c>
    </row>
  </sheetData>
  <mergeCells count="8">
    <mergeCell ref="A1:D1"/>
    <mergeCell ref="A9:D9"/>
    <mergeCell ref="A4:D4"/>
    <mergeCell ref="A20:D20"/>
    <mergeCell ref="A15:D15"/>
    <mergeCell ref="A25:D25"/>
    <mergeCell ref="A2:D2"/>
    <mergeCell ref="A28:D28"/>
  </mergeCells>
  <conditionalFormatting sqref="B11:B13">
    <cfRule type="cellIs" priority="1" operator="greaterThanOrEqual" dxfId="0">
      <formula>18</formula>
    </cfRule>
    <cfRule type="cellIs" priority="2" operator="between" dxfId="1">
      <formula>6</formula>
      <formula>17.999</formula>
    </cfRule>
    <cfRule type="cellIs" priority="3" operator="lessThan" dxfId="2">
      <formula>6</formula>
    </cfRule>
  </conditionalFormatting>
  <conditionalFormatting sqref="B18">
    <cfRule type="cellIs" priority="4" operator="equal" dxfId="0">
      <formula>"NOT NEEDED"</formula>
    </cfRule>
    <cfRule type="cellIs" priority="5" operator="equal" dxfId="1">
      <formula>"START NOW"</formula>
    </cfRule>
    <cfRule type="cellIs" priority="6" operator="equal" dxfId="2">
      <formula>"URGENT"</formula>
    </cfRule>
  </conditionalFormatting>
  <conditionalFormatting sqref="B22">
    <cfRule type="cellIs" priority="7" operator="equal" dxfId="0">
      <formula>"EFFICIENT"</formula>
    </cfRule>
    <cfRule type="cellIs" priority="8" operator="equal" dxfId="1">
      <formula>"ACCEPTABLE"</formula>
    </cfRule>
    <cfRule type="cellIs" priority="9" operator="equal" dxfId="2">
      <formula>"INEFFICIENT"</formula>
    </cfRule>
  </conditionalFormatting>
  <conditionalFormatting sqref="B26">
    <cfRule type="cellIs" priority="10" operator="equal" dxfId="0">
      <formula>"HEALTHY"</formula>
    </cfRule>
    <cfRule type="cellIs" priority="11" operator="equal" dxfId="1">
      <formula>"ADEQUATE"</formula>
    </cfRule>
    <cfRule type="cellIs" priority="12" operator="equal" dxfId="2">
      <formula>"CONCERNING"</formula>
    </cfRule>
    <cfRule type="cellIs" priority="13" operator="equal" dxfId="2">
      <formula>"CRITICAL"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2026-02-10T15:45:39Z</dcterms:created>
  <dcterms:modified xmlns:dcterms="http://purl.org/dc/terms/" xmlns:xsi="http://www.w3.org/2001/XMLSchema-instance" xsi:type="dcterms:W3CDTF">2026-02-10T15:45:39Z</dcterms:modified>
</cp:coreProperties>
</file>