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0.0"/>
    <numFmt numFmtId="165" formatCode="0.0%"/>
    <numFmt numFmtId="166" formatCode="&quot;$&quot;#,##0.00"/>
    <numFmt numFmtId="167" formatCode="&quot;$&quot;#,##0"/>
    <numFmt numFmtId="168" formatCode="0.0000%"/>
    <numFmt numFmtId="169" formatCode="0.0x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6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167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6" fillId="10" borderId="1" applyAlignment="1" pivotButton="0" quotePrefix="0" xfId="0">
      <alignment horizontal="left" vertical="center"/>
    </xf>
    <xf numFmtId="166" fontId="9" fillId="10" borderId="1" applyAlignment="1" pivotButton="0" quotePrefix="0" xfId="0">
      <alignment horizontal="center" vertical="center"/>
    </xf>
    <xf numFmtId="10" fontId="9" fillId="10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center" vertical="center"/>
    </xf>
    <xf numFmtId="164" fontId="9" fillId="10" borderId="1" applyAlignment="1" pivotButton="0" quotePrefix="0" xfId="0">
      <alignment horizontal="center" vertical="center"/>
    </xf>
    <xf numFmtId="168" fontId="9" fillId="10" borderId="1" applyAlignment="1" pivotButton="0" quotePrefix="0" xfId="0">
      <alignment horizontal="center" vertical="center"/>
    </xf>
    <xf numFmtId="167" fontId="9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3" fontId="9" fillId="10" borderId="1" applyAlignment="1" pivotButton="0" quotePrefix="0" xfId="0">
      <alignment horizontal="center" vertical="center"/>
    </xf>
    <xf numFmtId="0" fontId="10" fillId="2" borderId="0" applyAlignment="1" pivotButton="0" quotePrefix="0" xfId="0">
      <alignment horizontal="center" vertical="center"/>
    </xf>
    <xf numFmtId="166" fontId="11" fillId="11" borderId="1" applyAlignment="1" pivotButton="0" quotePrefix="0" xfId="0">
      <alignment horizontal="center" vertical="center"/>
    </xf>
    <xf numFmtId="10" fontId="11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11" fillId="11" borderId="1" applyAlignment="1" pivotButton="0" quotePrefix="0" xfId="0">
      <alignment horizontal="center" vertical="center"/>
    </xf>
    <xf numFmtId="166" fontId="12" fillId="11" borderId="1" applyAlignment="1" pivotButton="0" quotePrefix="0" xfId="0">
      <alignment horizontal="center" vertical="center"/>
    </xf>
    <xf numFmtId="169" fontId="12" fillId="11" borderId="1" applyAlignment="1" pivotButton="0" quotePrefix="0" xfId="0">
      <alignment horizontal="center" vertical="center"/>
    </xf>
    <xf numFmtId="169" fontId="11" fillId="11" borderId="1" applyAlignment="1" pivotButton="0" quotePrefix="0" xfId="0">
      <alignment horizontal="center" vertical="center"/>
    </xf>
    <xf numFmtId="3" fontId="12" fillId="11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UNIT ECONOMICS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Analyze the fundamental profitability of your business model on a per-unit / per-customer basis. Calculate contribution margin, LTV, LTV:CAC ratio, payback period, and unit-level profitability.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Average Selling Price (ASP)</t>
        </is>
      </c>
    </row>
    <row r="9" ht="22" customHeight="1">
      <c r="A9" s="6" t="inlineStr">
        <is>
          <t xml:space="preserve">  • Cost of Goods Sold (COGS) per unit</t>
        </is>
      </c>
    </row>
    <row r="10" ht="22" customHeight="1">
      <c r="A10" s="6" t="inlineStr">
        <is>
          <t xml:space="preserve">  • Customer Acquisition Cost (CAC)</t>
        </is>
      </c>
    </row>
    <row r="11" ht="22" customHeight="1">
      <c r="A11" s="6" t="inlineStr">
        <is>
          <t xml:space="preserve">  • Monthly Revenue per Customer</t>
        </is>
      </c>
    </row>
    <row r="12" ht="22" customHeight="1">
      <c r="A12" s="6" t="inlineStr">
        <is>
          <t xml:space="preserve">  • Monthly Churn Rate</t>
        </is>
      </c>
    </row>
    <row r="13" ht="22" customHeight="1">
      <c r="A13" s="6" t="inlineStr">
        <is>
          <t xml:space="preserve">  • Operating cost allocations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Contribution Margin ($ and %)</t>
        </is>
      </c>
    </row>
    <row r="17" ht="22" customHeight="1">
      <c r="A17" s="6" t="inlineStr">
        <is>
          <t xml:space="preserve">  • Customer Lifetime Value (LTV)</t>
        </is>
      </c>
    </row>
    <row r="18" ht="22" customHeight="1">
      <c r="A18" s="6" t="inlineStr">
        <is>
          <t xml:space="preserve">  • LTV:CAC Ratio</t>
        </is>
      </c>
    </row>
    <row r="19" ht="22" customHeight="1">
      <c r="A19" s="6" t="inlineStr">
        <is>
          <t xml:space="preserve">  • Payback Period (months)</t>
        </is>
      </c>
    </row>
    <row r="20" ht="22" customHeight="1">
      <c r="A20" s="6" t="inlineStr">
        <is>
          <t xml:space="preserve">  • Unit Profitability assessment</t>
        </is>
      </c>
    </row>
    <row r="21" ht="22" customHeight="1">
      <c r="A21" s="6" t="inlineStr">
        <is>
          <t xml:space="preserve">  • Sensitivity analysis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Benchmarks &amp; Targets</t>
        </is>
      </c>
      <c r="B1" s="8" t="n"/>
      <c r="C1" s="8" t="n"/>
    </row>
    <row r="3" ht="26" customHeight="1">
      <c r="A3" s="9" t="inlineStr">
        <is>
          <t>LTV:CAC Target (minimum)</t>
        </is>
      </c>
      <c r="B3" s="10" t="n">
        <v>3</v>
      </c>
      <c r="C3" s="11" t="inlineStr">
        <is>
          <t>Industry standard: 3:1 minimum</t>
        </is>
      </c>
    </row>
    <row r="4" ht="26" customHeight="1">
      <c r="A4" s="9" t="inlineStr">
        <is>
          <t>LTV:CAC Excellent</t>
        </is>
      </c>
      <c r="B4" s="10" t="n">
        <v>5</v>
      </c>
      <c r="C4" s="11" t="inlineStr">
        <is>
          <t>Above this = excellent economics</t>
        </is>
      </c>
    </row>
    <row r="5" ht="26" customHeight="1">
      <c r="A5" s="9" t="inlineStr">
        <is>
          <t>Max Payback Period (months)</t>
        </is>
      </c>
      <c r="B5" s="12" t="n">
        <v>12</v>
      </c>
      <c r="C5" s="11" t="inlineStr">
        <is>
          <t>Should recover CAC within this</t>
        </is>
      </c>
    </row>
    <row r="6" ht="26" customHeight="1">
      <c r="A6" s="9" t="inlineStr">
        <is>
          <t>Target Contribution Margin</t>
        </is>
      </c>
      <c r="B6" s="13" t="n">
        <v>0.6</v>
      </c>
      <c r="C6" s="11" t="inlineStr">
        <is>
          <t>Desired margin per unit</t>
        </is>
      </c>
    </row>
    <row r="7" ht="26" customHeight="1">
      <c r="A7" s="9" t="inlineStr">
        <is>
          <t>Discount Rate (annual)</t>
        </is>
      </c>
      <c r="B7" s="13" t="n">
        <v>0.1</v>
      </c>
      <c r="C7" s="11" t="inlineStr">
        <is>
          <t>For discounted LTV calculation</t>
        </is>
      </c>
    </row>
    <row r="8" ht="26" customHeight="1">
      <c r="A8" s="9" t="inlineStr">
        <is>
          <t>Gross Margin Target</t>
        </is>
      </c>
      <c r="B8" s="13" t="n">
        <v>0.7</v>
      </c>
      <c r="C8" s="11" t="inlineStr">
        <is>
          <t>Target gross margin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C23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24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UNIT ECONOMICS INPUTS — Enter your data in yellow cells</t>
        </is>
      </c>
      <c r="B1" s="15" t="n"/>
      <c r="C1" s="15" t="n"/>
    </row>
    <row r="3" ht="28" customHeight="1">
      <c r="A3" s="16" t="inlineStr">
        <is>
          <t xml:space="preserve">  REVENUE METRICS</t>
        </is>
      </c>
      <c r="B3" s="17" t="n"/>
      <c r="C3" s="17" t="n"/>
    </row>
    <row r="4" ht="28" customHeight="1">
      <c r="A4" s="18" t="inlineStr">
        <is>
          <t>Average Selling Price (ASP)</t>
        </is>
      </c>
      <c r="B4" s="19" t="n">
        <v>99</v>
      </c>
      <c r="C4" s="11" t="inlineStr">
        <is>
          <t>Price per unit / transaction</t>
        </is>
      </c>
    </row>
    <row r="5" ht="28" customHeight="1">
      <c r="A5" s="18" t="inlineStr">
        <is>
          <t>Monthly Revenue Per Customer</t>
        </is>
      </c>
      <c r="B5" s="19" t="n">
        <v>99</v>
      </c>
      <c r="C5" s="11" t="inlineStr">
        <is>
          <t>Recurring or average monthly</t>
        </is>
      </c>
    </row>
    <row r="6" ht="28" customHeight="1">
      <c r="A6" s="18" t="inlineStr">
        <is>
          <t>Average Order Frequency (per month)</t>
        </is>
      </c>
      <c r="B6" s="20" t="n">
        <v>1</v>
      </c>
      <c r="C6" s="11" t="inlineStr">
        <is>
          <t>Orders per customer per month</t>
        </is>
      </c>
    </row>
    <row r="7" ht="28" customHeight="1">
      <c r="A7" s="18" t="inlineStr">
        <is>
          <t>Upsell / Cross-Sell Revenue</t>
        </is>
      </c>
      <c r="B7" s="19" t="n">
        <v>15</v>
      </c>
      <c r="C7" s="11" t="inlineStr">
        <is>
          <t>Additional revenue per customer/month</t>
        </is>
      </c>
    </row>
    <row r="9" ht="28" customHeight="1">
      <c r="A9" s="16" t="inlineStr">
        <is>
          <t xml:space="preserve">  COST METRICS</t>
        </is>
      </c>
      <c r="B9" s="17" t="n"/>
      <c r="C9" s="17" t="n"/>
    </row>
    <row r="10" ht="28" customHeight="1">
      <c r="A10" s="18" t="inlineStr">
        <is>
          <t>COGS Per Unit</t>
        </is>
      </c>
      <c r="B10" s="19" t="n">
        <v>30</v>
      </c>
      <c r="C10" s="11" t="inlineStr">
        <is>
          <t>Direct cost per unit sold</t>
        </is>
      </c>
    </row>
    <row r="11" ht="28" customHeight="1">
      <c r="A11" s="18" t="inlineStr">
        <is>
          <t>Fulfillment Cost Per Unit</t>
        </is>
      </c>
      <c r="B11" s="19" t="n">
        <v>5</v>
      </c>
      <c r="C11" s="11" t="inlineStr">
        <is>
          <t>Shipping, packaging</t>
        </is>
      </c>
    </row>
    <row r="12" ht="28" customHeight="1">
      <c r="A12" s="18" t="inlineStr">
        <is>
          <t>Customer Support Cost (monthly)</t>
        </is>
      </c>
      <c r="B12" s="19" t="n">
        <v>8</v>
      </c>
      <c r="C12" s="11" t="inlineStr">
        <is>
          <t>Support cost per customer per month</t>
        </is>
      </c>
    </row>
    <row r="13" ht="28" customHeight="1">
      <c r="A13" s="18" t="inlineStr">
        <is>
          <t>Payment Processing Fee (%)</t>
        </is>
      </c>
      <c r="B13" s="21" t="n">
        <v>0.029</v>
      </c>
      <c r="C13" s="11" t="inlineStr">
        <is>
          <t>Stripe/PayPal fees (~2.9%)</t>
        </is>
      </c>
    </row>
    <row r="15" ht="28" customHeight="1">
      <c r="A15" s="16" t="inlineStr">
        <is>
          <t xml:space="preserve">  ACQUISITION METRICS</t>
        </is>
      </c>
      <c r="B15" s="17" t="n"/>
      <c r="C15" s="17" t="n"/>
    </row>
    <row r="16" ht="28" customHeight="1">
      <c r="A16" s="18" t="inlineStr">
        <is>
          <t>Customer Acquisition Cost (CAC)</t>
        </is>
      </c>
      <c r="B16" s="19" t="n">
        <v>150</v>
      </c>
      <c r="C16" s="11" t="inlineStr">
        <is>
          <t>Total cost to acquire one customer</t>
        </is>
      </c>
    </row>
    <row r="17" ht="28" customHeight="1">
      <c r="A17" s="18" t="inlineStr">
        <is>
          <t>Monthly Marketing Spend</t>
        </is>
      </c>
      <c r="B17" s="22" t="n">
        <v>15000</v>
      </c>
      <c r="C17" s="11" t="inlineStr">
        <is>
          <t>Total marketing budget</t>
        </is>
      </c>
    </row>
    <row r="18" ht="28" customHeight="1">
      <c r="A18" s="18" t="inlineStr">
        <is>
          <t>New Customers Per Month</t>
        </is>
      </c>
      <c r="B18" s="23" t="n">
        <v>100</v>
      </c>
      <c r="C18" s="11" t="inlineStr">
        <is>
          <t>Customers acquired monthly</t>
        </is>
      </c>
    </row>
    <row r="20" ht="28" customHeight="1">
      <c r="A20" s="16" t="inlineStr">
        <is>
          <t xml:space="preserve">  RETENTION METRICS</t>
        </is>
      </c>
      <c r="B20" s="17" t="n"/>
      <c r="C20" s="17" t="n"/>
    </row>
    <row r="21" ht="28" customHeight="1">
      <c r="A21" s="18" t="inlineStr">
        <is>
          <t>Monthly Churn Rate</t>
        </is>
      </c>
      <c r="B21" s="21" t="n">
        <v>0.05</v>
      </c>
      <c r="C21" s="11" t="inlineStr">
        <is>
          <t>% of customers lost per month</t>
        </is>
      </c>
    </row>
    <row r="22" ht="28" customHeight="1">
      <c r="A22" s="18" t="inlineStr">
        <is>
          <t>Total Active Customers</t>
        </is>
      </c>
      <c r="B22" s="23" t="n">
        <v>800</v>
      </c>
      <c r="C22" s="11" t="inlineStr">
        <is>
          <t>Current customer base</t>
        </is>
      </c>
    </row>
    <row r="23" ht="28" customHeight="1">
      <c r="A23" s="18" t="inlineStr">
        <is>
          <t>Monthly Expansion Revenue Rate</t>
        </is>
      </c>
      <c r="B23" s="21" t="n">
        <v>0.02</v>
      </c>
      <c r="C23" s="11" t="inlineStr">
        <is>
          <t>Revenue growth from existing customers</t>
        </is>
      </c>
    </row>
  </sheetData>
  <mergeCells count="5">
    <mergeCell ref="A1:C1"/>
    <mergeCell ref="A9:C9"/>
    <mergeCell ref="A3:C3"/>
    <mergeCell ref="A15:C15"/>
    <mergeCell ref="A20:C2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D55"/>
  <sheetViews>
    <sheetView showGridLines="0" zoomScale="110" workbookViewId="0">
      <selection activeCell="A1" sqref="A1"/>
    </sheetView>
  </sheetViews>
  <sheetFormatPr baseColWidth="8" defaultRowHeight="15"/>
  <cols>
    <col width="34" customWidth="1" min="1" max="1"/>
    <col width="20" customWidth="1" min="2" max="2"/>
    <col width="20" customWidth="1" min="3" max="3"/>
    <col width="20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4" t="inlineStr">
        <is>
          <t xml:space="preserve">  CALCULATIONS — All formulas, do NOT edit</t>
        </is>
      </c>
      <c r="B1" s="25" t="n"/>
      <c r="C1" s="25" t="n"/>
      <c r="D1" s="25" t="n"/>
    </row>
    <row r="3" ht="28" customHeight="1">
      <c r="A3" s="16" t="inlineStr">
        <is>
          <t xml:space="preserve">  REVENUE PER CUSTOMER</t>
        </is>
      </c>
      <c r="B3" s="17" t="n"/>
      <c r="C3" s="17" t="n"/>
      <c r="D3" s="17" t="n"/>
    </row>
    <row r="4" ht="28" customHeight="1">
      <c r="A4" s="26" t="inlineStr">
        <is>
          <t>Monthly ARPU (avg revenue per user)</t>
        </is>
      </c>
      <c r="B4" s="27">
        <f>INPUT!B5+INPUT!B7</f>
        <v/>
      </c>
    </row>
    <row r="5" ht="28" customHeight="1">
      <c r="A5" s="26" t="inlineStr">
        <is>
          <t>Annual ARPU</t>
        </is>
      </c>
      <c r="B5" s="27">
        <f>B4*12</f>
        <v/>
      </c>
    </row>
    <row r="6" ht="28" customHeight="1">
      <c r="A6" s="26" t="inlineStr">
        <is>
          <t>Effective Monthly Revenue</t>
        </is>
      </c>
      <c r="B6" s="27">
        <f>INPUT!B4*INPUT!B6+INPUT!B7</f>
        <v/>
      </c>
    </row>
    <row r="8" ht="28" customHeight="1">
      <c r="A8" s="16" t="inlineStr">
        <is>
          <t xml:space="preserve">  COST PER CUSTOMER</t>
        </is>
      </c>
      <c r="B8" s="17" t="n"/>
      <c r="C8" s="17" t="n"/>
      <c r="D8" s="17" t="n"/>
    </row>
    <row r="9" ht="28" customHeight="1">
      <c r="A9" s="26" t="inlineStr">
        <is>
          <t>COGS per transaction</t>
        </is>
      </c>
      <c r="B9" s="27">
        <f>INPUT!B10+INPUT!B11</f>
        <v/>
      </c>
    </row>
    <row r="10" ht="28" customHeight="1">
      <c r="A10" s="26" t="inlineStr">
        <is>
          <t>Monthly COGS per customer</t>
        </is>
      </c>
      <c r="B10" s="27">
        <f>B9*INPUT!B6</f>
        <v/>
      </c>
    </row>
    <row r="11" ht="28" customHeight="1">
      <c r="A11" s="26" t="inlineStr">
        <is>
          <t>Processing fees (monthly)</t>
        </is>
      </c>
      <c r="B11" s="27">
        <f>B4*INPUT!B13</f>
        <v/>
      </c>
    </row>
    <row r="12" ht="28" customHeight="1">
      <c r="A12" s="26" t="inlineStr">
        <is>
          <t>Total monthly cost per customer</t>
        </is>
      </c>
      <c r="B12" s="27">
        <f>B10+B11+INPUT!B12</f>
        <v/>
      </c>
    </row>
    <row r="14" ht="28" customHeight="1">
      <c r="A14" s="16" t="inlineStr">
        <is>
          <t xml:space="preserve">  CONTRIBUTION MARGIN</t>
        </is>
      </c>
      <c r="B14" s="17" t="n"/>
      <c r="C14" s="17" t="n"/>
      <c r="D14" s="17" t="n"/>
    </row>
    <row r="15" ht="28" customHeight="1">
      <c r="A15" s="26" t="inlineStr">
        <is>
          <t>Contribution Margin ($)</t>
        </is>
      </c>
      <c r="B15" s="27">
        <f>B4-B12</f>
        <v/>
      </c>
    </row>
    <row r="16" ht="28" customHeight="1">
      <c r="A16" s="26" t="inlineStr">
        <is>
          <t>Contribution Margin (%)</t>
        </is>
      </c>
      <c r="B16" s="28">
        <f>IF(B4&gt;0,B15/B4,0)</f>
        <v/>
      </c>
    </row>
    <row r="17" ht="28" customHeight="1">
      <c r="A17" s="26" t="inlineStr">
        <is>
          <t>Gross Margin ($)</t>
        </is>
      </c>
      <c r="B17" s="27">
        <f>INPUT!B4-INPUT!B10-INPUT!B11</f>
        <v/>
      </c>
    </row>
    <row r="18" ht="28" customHeight="1">
      <c r="A18" s="26" t="inlineStr">
        <is>
          <t>Gross Margin (%)</t>
        </is>
      </c>
      <c r="B18" s="28">
        <f>IF(INPUT!B4&gt;0,B17/INPUT!B4,0)</f>
        <v/>
      </c>
    </row>
    <row r="19" ht="28" customHeight="1">
      <c r="A19" s="26" t="inlineStr">
        <is>
          <t>Margin Status</t>
        </is>
      </c>
      <c r="B19" s="29">
        <f>IF(B16&gt;=CONFIG!B6,"STRONG",IF(B16&gt;=CONFIG!B6*0.7,"ADEQUATE","WEAK"))</f>
        <v/>
      </c>
    </row>
    <row r="21" ht="28" customHeight="1">
      <c r="A21" s="16" t="inlineStr">
        <is>
          <t xml:space="preserve">  CUSTOMER LIFETIME VALUE</t>
        </is>
      </c>
      <c r="B21" s="17" t="n"/>
      <c r="C21" s="17" t="n"/>
      <c r="D21" s="17" t="n"/>
    </row>
    <row r="22" ht="28" customHeight="1">
      <c r="A22" s="26" t="inlineStr">
        <is>
          <t>Average Customer Lifespan (months)</t>
        </is>
      </c>
      <c r="B22" s="30">
        <f>IF(INPUT!B21&gt;0,1/INPUT!B21,0)</f>
        <v/>
      </c>
    </row>
    <row r="23" ht="28" customHeight="1">
      <c r="A23" s="26" t="inlineStr">
        <is>
          <t>Average Customer Lifespan (years)</t>
        </is>
      </c>
      <c r="B23" s="30">
        <f>B22/12</f>
        <v/>
      </c>
    </row>
    <row r="24" ht="28" customHeight="1">
      <c r="A24" s="26" t="inlineStr">
        <is>
          <t>Simple LTV</t>
        </is>
      </c>
      <c r="B24" s="27">
        <f>B4*B22</f>
        <v/>
      </c>
    </row>
    <row r="25" ht="28" customHeight="1">
      <c r="A25" s="26" t="inlineStr">
        <is>
          <t>Gross Profit LTV</t>
        </is>
      </c>
      <c r="B25" s="27">
        <f>B15*B22</f>
        <v/>
      </c>
    </row>
    <row r="26" ht="28" customHeight="1">
      <c r="A26" s="26" t="inlineStr">
        <is>
          <t>Monthly Discount Rate</t>
        </is>
      </c>
      <c r="B26" s="31">
        <f>(1+CONFIG!B7)^(1/12)-1</f>
        <v/>
      </c>
    </row>
    <row r="27" ht="28" customHeight="1">
      <c r="A27" s="26" t="inlineStr">
        <is>
          <t>Discounted LTV</t>
        </is>
      </c>
      <c r="B27" s="27">
        <f>IF((INPUT!B21+B26)&gt;0,B15/(INPUT!B21+B26),0)</f>
        <v/>
      </c>
    </row>
    <row r="28" ht="28" customHeight="1">
      <c r="A28" s="26" t="inlineStr">
        <is>
          <t>Net Revenue Retention</t>
        </is>
      </c>
      <c r="B28" s="28">
        <f>1-INPUT!B21+INPUT!B23</f>
        <v/>
      </c>
    </row>
    <row r="30" ht="28" customHeight="1">
      <c r="A30" s="16" t="inlineStr">
        <is>
          <t xml:space="preserve">  LTV:CAC ANALYSIS</t>
        </is>
      </c>
      <c r="B30" s="17" t="n"/>
      <c r="C30" s="17" t="n"/>
      <c r="D30" s="17" t="n"/>
    </row>
    <row r="31" ht="28" customHeight="1">
      <c r="A31" s="26" t="inlineStr">
        <is>
          <t>CAC</t>
        </is>
      </c>
      <c r="B31" s="27">
        <f>INPUT!B16</f>
        <v/>
      </c>
    </row>
    <row r="32" ht="28" customHeight="1">
      <c r="A32" s="26" t="inlineStr">
        <is>
          <t>Calculated CAC (spend / customers)</t>
        </is>
      </c>
      <c r="B32" s="27">
        <f>IF(INPUT!B18&gt;0,INPUT!B17/INPUT!B18,0)</f>
        <v/>
      </c>
    </row>
    <row r="33" ht="28" customHeight="1">
      <c r="A33" s="26" t="inlineStr">
        <is>
          <t>LTV:CAC Ratio (simple)</t>
        </is>
      </c>
      <c r="B33" s="30">
        <f>IF(B31&gt;0,B24/B31,0)</f>
        <v/>
      </c>
    </row>
    <row r="34" ht="28" customHeight="1">
      <c r="A34" s="26" t="inlineStr">
        <is>
          <t>LTV:CAC Ratio (gross profit)</t>
        </is>
      </c>
      <c r="B34" s="30">
        <f>IF(B31&gt;0,B25/B31,0)</f>
        <v/>
      </c>
    </row>
    <row r="35" ht="28" customHeight="1">
      <c r="A35" s="26" t="inlineStr">
        <is>
          <t>LTV:CAC Ratio (discounted)</t>
        </is>
      </c>
      <c r="B35" s="30">
        <f>IF(B31&gt;0,B27/B31,0)</f>
        <v/>
      </c>
    </row>
    <row r="36" ht="28" customHeight="1">
      <c r="A36" s="26" t="inlineStr">
        <is>
          <t>LTV:CAC Status</t>
        </is>
      </c>
      <c r="B36" s="29">
        <f>IF(B34&gt;=CONFIG!B4,"EXCELLENT",IF(B34&gt;=CONFIG!B3,"GOOD",IF(B34&gt;=1,"MARGINAL","UNPROFITABLE")))</f>
        <v/>
      </c>
    </row>
    <row r="38" ht="28" customHeight="1">
      <c r="A38" s="16" t="inlineStr">
        <is>
          <t xml:space="preserve">  PAYBACK PERIOD</t>
        </is>
      </c>
      <c r="B38" s="17" t="n"/>
      <c r="C38" s="17" t="n"/>
      <c r="D38" s="17" t="n"/>
    </row>
    <row r="39" ht="28" customHeight="1">
      <c r="A39" s="26" t="inlineStr">
        <is>
          <t>Payback Period (months)</t>
        </is>
      </c>
      <c r="B39" s="30">
        <f>IF(B15&gt;0,B31/B15,0)</f>
        <v/>
      </c>
    </row>
    <row r="40" ht="28" customHeight="1">
      <c r="A40" s="26" t="inlineStr">
        <is>
          <t>Payback Status</t>
        </is>
      </c>
      <c r="B40" s="29">
        <f>IF(B39&lt;=CONFIG!B5,"ON TRACK",IF(B39&lt;=CONFIG!B5*1.5,"SLOW","TOO SLOW"))</f>
        <v/>
      </c>
    </row>
    <row r="41" ht="28" customHeight="1">
      <c r="A41" s="26" t="inlineStr">
        <is>
          <t>Months to 2x CAC Recovery</t>
        </is>
      </c>
      <c r="B41" s="30">
        <f>IF(B15&gt;0,(B31*2)/B15,0)</f>
        <v/>
      </c>
    </row>
    <row r="42" ht="28" customHeight="1">
      <c r="A42" s="26" t="inlineStr">
        <is>
          <t>Months to 3x CAC Recovery</t>
        </is>
      </c>
      <c r="B42" s="30">
        <f>IF(B15&gt;0,(B31*3)/B15,0)</f>
        <v/>
      </c>
    </row>
    <row r="44" ht="28" customHeight="1">
      <c r="A44" s="16" t="inlineStr">
        <is>
          <t xml:space="preserve">  BUSINESS-LEVEL UNIT ECONOMICS</t>
        </is>
      </c>
      <c r="B44" s="17" t="n"/>
      <c r="C44" s="17" t="n"/>
      <c r="D44" s="17" t="n"/>
    </row>
    <row r="45" ht="28" customHeight="1">
      <c r="A45" s="26" t="inlineStr">
        <is>
          <t>Total Monthly Revenue</t>
        </is>
      </c>
      <c r="B45" s="32">
        <f>B4*INPUT!B22</f>
        <v/>
      </c>
    </row>
    <row r="46" ht="28" customHeight="1">
      <c r="A46" s="26" t="inlineStr">
        <is>
          <t>Total Monthly Variable Costs</t>
        </is>
      </c>
      <c r="B46" s="32">
        <f>B12*INPUT!B22</f>
        <v/>
      </c>
    </row>
    <row r="47" ht="28" customHeight="1">
      <c r="A47" s="26" t="inlineStr">
        <is>
          <t>Total Monthly Contribution</t>
        </is>
      </c>
      <c r="B47" s="32">
        <f>B15*INPUT!B22</f>
        <v/>
      </c>
    </row>
    <row r="48" ht="28" customHeight="1">
      <c r="A48" s="26" t="inlineStr">
        <is>
          <t>Monthly Customer Acquisition Cost</t>
        </is>
      </c>
      <c r="B48" s="32">
        <f>INPUT!B17</f>
        <v/>
      </c>
    </row>
    <row r="49" ht="28" customHeight="1">
      <c r="A49" s="26" t="inlineStr">
        <is>
          <t>Net Monthly Profit (before fixed)</t>
        </is>
      </c>
      <c r="B49" s="32">
        <f>B47-B48</f>
        <v/>
      </c>
    </row>
    <row r="50" ht="28" customHeight="1">
      <c r="A50" s="26" t="inlineStr">
        <is>
          <t>Customer Growth Rate</t>
        </is>
      </c>
      <c r="B50" s="28">
        <f>IF(INPUT!B22&gt;0,(INPUT!B18-(INPUT!B22*INPUT!B21))/INPUT!B22,0)</f>
        <v/>
      </c>
    </row>
    <row r="51" ht="28" customHeight="1">
      <c r="A51" s="26" t="inlineStr">
        <is>
          <t>Months to Double Customer Base</t>
        </is>
      </c>
      <c r="B51" s="30">
        <f>IF(B50&gt;0,ROUND(LN(2)/LN(1+B50),1),0)</f>
        <v/>
      </c>
    </row>
    <row r="53" ht="28" customHeight="1">
      <c r="A53" s="33" t="inlineStr">
        <is>
          <t xml:space="preserve">  OVERALL UNIT ECONOMICS HEALTH</t>
        </is>
      </c>
      <c r="B53" s="34" t="n"/>
      <c r="C53" s="34" t="n"/>
      <c r="D53" s="34" t="n"/>
    </row>
    <row r="54" ht="28" customHeight="1">
      <c r="A54" s="26" t="inlineStr">
        <is>
          <t>Unit Economics Score (0-100)</t>
        </is>
      </c>
      <c r="B54" s="35">
        <f>ROUND(IF(B16&gt;=CONFIG!B6,25,IF(B16&gt;=CONFIG!B6*0.7,15,5))+IF(B34&gt;=CONFIG!B4,25,IF(B34&gt;=CONFIG!B3,15,IF(B34&gt;=1,8,0)))+IF(B39&lt;=CONFIG!B5,25,IF(B39&lt;=CONFIG!B5*1.5,15,5))+IF(B50&gt;0,15,IF(B50&gt;-0.02,8,0))+IF(B18&gt;=CONFIG!B8,10,5),0)</f>
        <v/>
      </c>
    </row>
    <row r="55" ht="28" customHeight="1">
      <c r="A55" s="26" t="inlineStr">
        <is>
          <t>Overall Assessment</t>
        </is>
      </c>
      <c r="B55" s="29">
        <f>IF(B54&gt;=80,"STRONG — Scale aggressively",IF(B54&gt;=60,"HEALTHY — Optimize and grow",IF(B54&gt;=40,"MARGINAL — Fix before scaling","WEAK — Rethink business model")))</f>
        <v/>
      </c>
    </row>
  </sheetData>
  <mergeCells count="9">
    <mergeCell ref="A1:D1"/>
    <mergeCell ref="A8:D8"/>
    <mergeCell ref="A53:D53"/>
    <mergeCell ref="A3:D3"/>
    <mergeCell ref="A21:D21"/>
    <mergeCell ref="A30:D30"/>
    <mergeCell ref="A38:D38"/>
    <mergeCell ref="A14:D14"/>
    <mergeCell ref="A44:D4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4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4" customWidth="1" min="3" max="3"/>
    <col width="32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6" t="inlineStr">
        <is>
          <t>UNIT ECONOMICS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6" t="inlineStr">
        <is>
          <t xml:space="preserve">  KEY UNIT METRICS</t>
        </is>
      </c>
      <c r="B4" s="17" t="n"/>
      <c r="C4" s="17" t="n"/>
      <c r="D4" s="17" t="n"/>
      <c r="E4" s="17" t="n"/>
    </row>
    <row r="5" ht="32" customHeight="1">
      <c r="A5" s="18" t="inlineStr">
        <is>
          <t>Monthly ARPU</t>
        </is>
      </c>
      <c r="B5" s="37">
        <f>LOGIC!B4</f>
        <v/>
      </c>
    </row>
    <row r="6" ht="32" customHeight="1">
      <c r="A6" s="18" t="inlineStr">
        <is>
          <t>Contribution Margin ($)</t>
        </is>
      </c>
      <c r="B6" s="37">
        <f>LOGIC!B15</f>
        <v/>
      </c>
    </row>
    <row r="7" ht="32" customHeight="1">
      <c r="A7" s="18" t="inlineStr">
        <is>
          <t>Contribution Margin (%)</t>
        </is>
      </c>
      <c r="B7" s="38">
        <f>LOGIC!B16</f>
        <v/>
      </c>
    </row>
    <row r="8" ht="32" customHeight="1">
      <c r="A8" s="18" t="inlineStr">
        <is>
          <t>Gross Margin (%)</t>
        </is>
      </c>
      <c r="B8" s="38">
        <f>LOGIC!B18</f>
        <v/>
      </c>
    </row>
    <row r="10" ht="28" customHeight="1">
      <c r="A10" s="39" t="inlineStr">
        <is>
          <t xml:space="preserve">  CUSTOMER LIFETIME VALUE</t>
        </is>
      </c>
      <c r="B10" s="40" t="n"/>
      <c r="C10" s="40" t="n"/>
      <c r="D10" s="40" t="n"/>
      <c r="E10" s="40" t="n"/>
    </row>
    <row r="11" ht="32" customHeight="1">
      <c r="A11" s="18" t="inlineStr">
        <is>
          <t>Avg Customer Lifespan</t>
        </is>
      </c>
      <c r="B11" s="41">
        <f>ROUND(LOGIC!B22,1)&amp;" months"</f>
        <v/>
      </c>
    </row>
    <row r="12" ht="32" customHeight="1">
      <c r="A12" s="18" t="inlineStr">
        <is>
          <t>Simple LTV</t>
        </is>
      </c>
      <c r="B12" s="37">
        <f>LOGIC!B24</f>
        <v/>
      </c>
    </row>
    <row r="13" ht="32" customHeight="1">
      <c r="A13" s="18" t="inlineStr">
        <is>
          <t>Gross Profit LTV</t>
        </is>
      </c>
      <c r="B13" s="42">
        <f>LOGIC!B25</f>
        <v/>
      </c>
    </row>
    <row r="14" ht="32" customHeight="1">
      <c r="A14" s="18" t="inlineStr">
        <is>
          <t>Discounted LTV</t>
        </is>
      </c>
      <c r="B14" s="37">
        <f>LOGIC!B27</f>
        <v/>
      </c>
    </row>
    <row r="16" ht="28" customHeight="1">
      <c r="A16" s="39" t="inlineStr">
        <is>
          <t xml:space="preserve">  LTV:CAC RATIO</t>
        </is>
      </c>
      <c r="B16" s="40" t="n"/>
      <c r="C16" s="40" t="n"/>
      <c r="D16" s="40" t="n"/>
      <c r="E16" s="40" t="n"/>
    </row>
    <row r="17" ht="32" customHeight="1">
      <c r="A17" s="18" t="inlineStr">
        <is>
          <t>CAC</t>
        </is>
      </c>
      <c r="B17" s="37">
        <f>LOGIC!B31</f>
        <v/>
      </c>
    </row>
    <row r="18" ht="32" customHeight="1">
      <c r="A18" s="18" t="inlineStr">
        <is>
          <t>LTV:CAC (gross profit)</t>
        </is>
      </c>
      <c r="B18" s="43">
        <f>LOGIC!B34</f>
        <v/>
      </c>
    </row>
    <row r="19" ht="32" customHeight="1">
      <c r="A19" s="18" t="inlineStr">
        <is>
          <t>LTV:CAC (discounted)</t>
        </is>
      </c>
      <c r="B19" s="44">
        <f>LOGIC!B35</f>
        <v/>
      </c>
    </row>
    <row r="20" ht="32" customHeight="1">
      <c r="A20" s="18" t="inlineStr">
        <is>
          <t>LTV:CAC Status</t>
        </is>
      </c>
      <c r="B20" s="41">
        <f>LOGIC!B36</f>
        <v/>
      </c>
    </row>
    <row r="22" ht="28" customHeight="1">
      <c r="A22" s="14" t="inlineStr">
        <is>
          <t xml:space="preserve">  PAYBACK &amp; RECOVERY</t>
        </is>
      </c>
      <c r="B22" s="15" t="n"/>
      <c r="C22" s="15" t="n"/>
      <c r="D22" s="15" t="n"/>
      <c r="E22" s="15" t="n"/>
    </row>
    <row r="23" ht="32" customHeight="1">
      <c r="A23" s="18" t="inlineStr">
        <is>
          <t>Payback Period</t>
        </is>
      </c>
      <c r="B23" s="41">
        <f>ROUND(LOGIC!B39,1)&amp;" months"</f>
        <v/>
      </c>
    </row>
    <row r="24" ht="32" customHeight="1">
      <c r="A24" s="18" t="inlineStr">
        <is>
          <t>Payback Status</t>
        </is>
      </c>
      <c r="B24" s="41">
        <f>LOGIC!B40</f>
        <v/>
      </c>
    </row>
    <row r="25" ht="32" customHeight="1">
      <c r="A25" s="18" t="inlineStr">
        <is>
          <t>2x CAC Recovery</t>
        </is>
      </c>
      <c r="B25" s="41">
        <f>ROUND(LOGIC!B41,1)&amp;" months"</f>
        <v/>
      </c>
    </row>
    <row r="26" ht="32" customHeight="1">
      <c r="A26" s="18" t="inlineStr">
        <is>
          <t>3x CAC Recovery</t>
        </is>
      </c>
      <c r="B26" s="41">
        <f>ROUND(LOGIC!B42,1)&amp;" months"</f>
        <v/>
      </c>
    </row>
    <row r="28" ht="28" customHeight="1">
      <c r="A28" s="33" t="inlineStr">
        <is>
          <t xml:space="preserve">  OVERALL ASSESSMENT</t>
        </is>
      </c>
      <c r="B28" s="34" t="n"/>
      <c r="C28" s="34" t="n"/>
      <c r="D28" s="34" t="n"/>
      <c r="E28" s="34" t="n"/>
    </row>
    <row r="29" ht="32" customHeight="1">
      <c r="A29" s="18" t="inlineStr">
        <is>
          <t>Unit Economics Score (0-100)</t>
        </is>
      </c>
      <c r="B29" s="45">
        <f>LOGIC!B54</f>
        <v/>
      </c>
    </row>
    <row r="30" ht="32" customHeight="1">
      <c r="A30" s="18" t="inlineStr">
        <is>
          <t>Assessment</t>
        </is>
      </c>
      <c r="B30" s="41">
        <f>LOGIC!B55</f>
        <v/>
      </c>
    </row>
    <row r="31" ht="32" customHeight="1">
      <c r="A31" s="18" t="inlineStr">
        <is>
          <t>Customer Growth Rate</t>
        </is>
      </c>
      <c r="B31" s="38">
        <f>LOGIC!B50</f>
        <v/>
      </c>
    </row>
    <row r="32" ht="32" customHeight="1">
      <c r="A32" s="18" t="inlineStr">
        <is>
          <t>Net Revenue Retention</t>
        </is>
      </c>
      <c r="B32" s="38">
        <f>LOGIC!B28</f>
        <v/>
      </c>
    </row>
    <row r="34" ht="24" customHeight="1">
      <c r="A34" s="46" t="inlineStr">
        <is>
          <t>RangeLead.com  |  Premium B2B Lead Data  |  Free Download — rangelead.com/free-tools</t>
        </is>
      </c>
    </row>
  </sheetData>
  <mergeCells count="8">
    <mergeCell ref="A34:E34"/>
    <mergeCell ref="A4:E4"/>
    <mergeCell ref="A2:E2"/>
    <mergeCell ref="A16:E16"/>
    <mergeCell ref="A10:E10"/>
    <mergeCell ref="A28:E28"/>
    <mergeCell ref="A1:E1"/>
    <mergeCell ref="A22:E22"/>
  </mergeCells>
  <conditionalFormatting sqref="B7">
    <cfRule type="cellIs" priority="1" operator="greaterThanOrEqual" dxfId="0">
      <formula>0.6</formula>
    </cfRule>
    <cfRule type="cellIs" priority="2" operator="between" dxfId="1">
      <formula>0.35</formula>
      <formula>0.599</formula>
    </cfRule>
    <cfRule type="cellIs" priority="3" operator="lessThan" dxfId="2">
      <formula>0.35</formula>
    </cfRule>
  </conditionalFormatting>
  <conditionalFormatting sqref="B18">
    <cfRule type="cellIs" priority="4" operator="greaterThanOrEqual" dxfId="0">
      <formula>5</formula>
    </cfRule>
    <cfRule type="cellIs" priority="5" operator="between" dxfId="1">
      <formula>3</formula>
      <formula>4.999</formula>
    </cfRule>
    <cfRule type="cellIs" priority="6" operator="lessThan" dxfId="2">
      <formula>3</formula>
    </cfRule>
  </conditionalFormatting>
  <conditionalFormatting sqref="B20">
    <cfRule type="cellIs" priority="7" operator="equal" dxfId="0">
      <formula>"EXCELLENT"</formula>
    </cfRule>
    <cfRule type="cellIs" priority="8" operator="equal" dxfId="0">
      <formula>"GOOD"</formula>
    </cfRule>
    <cfRule type="cellIs" priority="9" operator="equal" dxfId="1">
      <formula>"MARGINAL"</formula>
    </cfRule>
    <cfRule type="cellIs" priority="10" operator="equal" dxfId="2">
      <formula>"UNPROFITABLE"</formula>
    </cfRule>
  </conditionalFormatting>
  <conditionalFormatting sqref="B24">
    <cfRule type="cellIs" priority="11" operator="equal" dxfId="0">
      <formula>"ON TRACK"</formula>
    </cfRule>
    <cfRule type="cellIs" priority="12" operator="equal" dxfId="1">
      <formula>"SLOW"</formula>
    </cfRule>
    <cfRule type="cellIs" priority="13" operator="equal" dxfId="2">
      <formula>"TOO SLOW"</formula>
    </cfRule>
  </conditionalFormatting>
  <conditionalFormatting sqref="B29">
    <cfRule type="cellIs" priority="14" operator="greaterThanOrEqual" dxfId="0">
      <formula>80</formula>
    </cfRule>
    <cfRule type="cellIs" priority="15" operator="between" dxfId="1">
      <formula>50</formula>
      <formula>79.999</formula>
    </cfRule>
    <cfRule type="cellIs" priority="16" operator="lessThan" dxfId="2">
      <formula>50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2026-02-10T15:45:39Z</dcterms:created>
  <dcterms:modified xmlns:dcterms="http://purl.org/dc/terms/" xmlns:xsi="http://www.w3.org/2001/XMLSchema-instance" xsi:type="dcterms:W3CDTF">2026-02-10T15:45:39Z</dcterms:modified>
</cp:coreProperties>
</file>