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5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left" vertical="center"/>
    </xf>
    <xf numFmtId="166" fontId="7" fillId="9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9" borderId="1" applyAlignment="1" pivotButton="0" quotePrefix="0" xfId="0">
      <alignment horizontal="left" vertical="center"/>
    </xf>
    <xf numFmtId="164" fontId="10" fillId="9" borderId="1" applyAlignment="1" pivotButton="0" quotePrefix="0" xfId="0">
      <alignment horizontal="center" vertical="center"/>
    </xf>
    <xf numFmtId="166" fontId="10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165" fontId="10" fillId="9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3" fontId="7" fillId="9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PRODUCT PROFITABILITY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profitability across your product portfolio. Identify top performers, margin leaders, and apply 80/20 analysis to focus resources on the products that generate the most profit.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Product names</t>
        </is>
      </c>
    </row>
    <row r="9" ht="22" customHeight="1">
      <c r="A9" s="6" t="inlineStr">
        <is>
          <t xml:space="preserve">  • Revenue per product</t>
        </is>
      </c>
    </row>
    <row r="10" ht="22" customHeight="1">
      <c r="A10" s="6" t="inlineStr">
        <is>
          <t xml:space="preserve">  • Direct costs per product (COGS)</t>
        </is>
      </c>
    </row>
    <row r="11" ht="22" customHeight="1">
      <c r="A11" s="6" t="inlineStr">
        <is>
          <t xml:space="preserve">  • Units sold per product</t>
        </is>
      </c>
    </row>
    <row r="12" ht="22" customHeight="1">
      <c r="A12" s="6" t="inlineStr">
        <is>
          <t xml:space="preserve">  • Allocated overhead per product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Gross margin per product</t>
        </is>
      </c>
    </row>
    <row r="16" ht="22" customHeight="1">
      <c r="A16" s="6" t="inlineStr">
        <is>
          <t xml:space="preserve">  • Contribution margin per product</t>
        </is>
      </c>
    </row>
    <row r="17" ht="22" customHeight="1">
      <c r="A17" s="6" t="inlineStr">
        <is>
          <t xml:space="preserve">  • Profitability ranking</t>
        </is>
      </c>
    </row>
    <row r="18" ht="22" customHeight="1">
      <c r="A18" s="6" t="inlineStr">
        <is>
          <t xml:space="preserve">  • 80/20 (Pareto) analysis</t>
        </is>
      </c>
    </row>
    <row r="19" ht="22" customHeight="1">
      <c r="A19" s="6" t="inlineStr">
        <is>
          <t xml:space="preserve">  • Portfolio mix analysis</t>
        </is>
      </c>
    </row>
    <row r="20" ht="22" customHeight="1">
      <c r="A20" s="6" t="inlineStr">
        <is>
          <t xml:space="preserve">  • Product tier classification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Analysis Parameters</t>
        </is>
      </c>
      <c r="B1" s="8" t="n"/>
      <c r="C1" s="8" t="n"/>
    </row>
    <row r="3" ht="26" customHeight="1">
      <c r="A3" s="9" t="inlineStr">
        <is>
          <t>High Margin Threshold</t>
        </is>
      </c>
      <c r="B3" s="10" t="n">
        <v>0.5</v>
      </c>
      <c r="C3" s="11" t="inlineStr">
        <is>
          <t>Products above this = Star</t>
        </is>
      </c>
    </row>
    <row r="4" ht="26" customHeight="1">
      <c r="A4" s="9" t="inlineStr">
        <is>
          <t>Low Margin Threshold</t>
        </is>
      </c>
      <c r="B4" s="10" t="n">
        <v>0.2</v>
      </c>
      <c r="C4" s="11" t="inlineStr">
        <is>
          <t>Products below this = At Risk</t>
        </is>
      </c>
    </row>
    <row r="5" ht="26" customHeight="1">
      <c r="A5" s="9" t="inlineStr">
        <is>
          <t>Pareto Threshold</t>
        </is>
      </c>
      <c r="B5" s="10" t="n">
        <v>0.8</v>
      </c>
      <c r="C5" s="11" t="inlineStr">
        <is>
          <t>80/20 rule cutoff (typically 80%)</t>
        </is>
      </c>
    </row>
    <row r="6" ht="26" customHeight="1">
      <c r="A6" s="9" t="inlineStr">
        <is>
          <t>Min Contribution Target</t>
        </is>
      </c>
      <c r="B6" s="10" t="n">
        <v>0.3</v>
      </c>
      <c r="C6" s="11" t="inlineStr">
        <is>
          <t>Target contribution margin</t>
        </is>
      </c>
    </row>
    <row r="7" ht="26" customHeight="1">
      <c r="A7" s="9" t="inlineStr">
        <is>
          <t>Overhead Allocation Method</t>
        </is>
      </c>
      <c r="B7" s="12" t="inlineStr">
        <is>
          <t>Revenue-Based</t>
        </is>
      </c>
      <c r="C7" s="11" t="inlineStr">
        <is>
          <t>Revenue-Based or Equal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1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PRODUCT DATA — Enter in yellow cells</t>
        </is>
      </c>
      <c r="B1" s="14" t="n"/>
      <c r="C1" s="14" t="n"/>
      <c r="D1" s="14" t="n"/>
      <c r="E1" s="14" t="n"/>
      <c r="F1" s="14" t="n"/>
    </row>
    <row r="3" ht="28" customHeight="1">
      <c r="A3" s="15" t="inlineStr">
        <is>
          <t>Total Fixed Overhead</t>
        </is>
      </c>
      <c r="B3" s="16" t="n">
        <v>500000</v>
      </c>
      <c r="C3" s="11" t="inlineStr">
        <is>
          <t>Total overhead to allocate across products</t>
        </is>
      </c>
    </row>
    <row r="5" ht="28" customHeight="1">
      <c r="A5" s="17" t="inlineStr">
        <is>
          <t xml:space="preserve">  PRODUCT LINE ITEMS</t>
        </is>
      </c>
      <c r="B5" s="18" t="n"/>
      <c r="C5" s="18" t="n"/>
      <c r="D5" s="18" t="n"/>
      <c r="E5" s="18" t="n"/>
      <c r="F5" s="18" t="n"/>
    </row>
    <row r="6" ht="32" customHeight="1">
      <c r="A6" s="19" t="inlineStr">
        <is>
          <t>Product Name</t>
        </is>
      </c>
      <c r="B6" s="19" t="inlineStr">
        <is>
          <t>Annual Revenue</t>
        </is>
      </c>
      <c r="C6" s="19" t="inlineStr">
        <is>
          <t>Direct Costs (COGS)</t>
        </is>
      </c>
      <c r="D6" s="19" t="inlineStr">
        <is>
          <t>Units Sold</t>
        </is>
      </c>
      <c r="E6" s="19" t="inlineStr">
        <is>
          <t>Variable Cost/Unit</t>
        </is>
      </c>
      <c r="F6" s="19" t="inlineStr">
        <is>
          <t>Allocated Overhead</t>
        </is>
      </c>
    </row>
    <row r="7">
      <c r="A7" s="20" t="inlineStr">
        <is>
          <t>Product Alpha</t>
        </is>
      </c>
      <c r="B7" s="16" t="n">
        <v>450000</v>
      </c>
      <c r="C7" s="16" t="n">
        <v>180000</v>
      </c>
      <c r="D7" s="21" t="n">
        <v>5000</v>
      </c>
      <c r="E7" s="22">
        <f>IFERROR(C7/D7,0)</f>
        <v/>
      </c>
      <c r="F7" s="23">
        <f>IFERROR(B3*B7/SUM(B7:B21),0)</f>
        <v/>
      </c>
    </row>
    <row r="8">
      <c r="A8" s="20" t="inlineStr">
        <is>
          <t>Product Beta</t>
        </is>
      </c>
      <c r="B8" s="16" t="n">
        <v>320000</v>
      </c>
      <c r="C8" s="16" t="n">
        <v>96000</v>
      </c>
      <c r="D8" s="21" t="n">
        <v>8000</v>
      </c>
      <c r="E8" s="22">
        <f>IFERROR(C8/D8,0)</f>
        <v/>
      </c>
      <c r="F8" s="23">
        <f>IFERROR(B3*B8/SUM(B7:B21),0)</f>
        <v/>
      </c>
    </row>
    <row r="9">
      <c r="A9" s="20" t="inlineStr">
        <is>
          <t>Product Gamma</t>
        </is>
      </c>
      <c r="B9" s="16" t="n">
        <v>280000</v>
      </c>
      <c r="C9" s="16" t="n">
        <v>140000</v>
      </c>
      <c r="D9" s="21" t="n">
        <v>3500</v>
      </c>
      <c r="E9" s="22">
        <f>IFERROR(C9/D9,0)</f>
        <v/>
      </c>
      <c r="F9" s="23">
        <f>IFERROR(B3*B9/SUM(B7:B21),0)</f>
        <v/>
      </c>
    </row>
    <row r="10">
      <c r="A10" s="20" t="inlineStr">
        <is>
          <t>Product Delta</t>
        </is>
      </c>
      <c r="B10" s="16" t="n">
        <v>520000</v>
      </c>
      <c r="C10" s="16" t="n">
        <v>260000</v>
      </c>
      <c r="D10" s="21" t="n">
        <v>6500</v>
      </c>
      <c r="E10" s="22">
        <f>IFERROR(C10/D10,0)</f>
        <v/>
      </c>
      <c r="F10" s="23">
        <f>IFERROR(B3*B10/SUM(B7:B21),0)</f>
        <v/>
      </c>
    </row>
    <row r="11">
      <c r="A11" s="20" t="inlineStr">
        <is>
          <t>Product Epsilon</t>
        </is>
      </c>
      <c r="B11" s="16" t="n">
        <v>150000</v>
      </c>
      <c r="C11" s="16" t="n">
        <v>45000</v>
      </c>
      <c r="D11" s="21" t="n">
        <v>2000</v>
      </c>
      <c r="E11" s="22">
        <f>IFERROR(C11/D11,0)</f>
        <v/>
      </c>
      <c r="F11" s="23">
        <f>IFERROR(B3*B11/SUM(B7:B21),0)</f>
        <v/>
      </c>
    </row>
    <row r="12">
      <c r="A12" s="20" t="inlineStr">
        <is>
          <t>Product Zeta</t>
        </is>
      </c>
      <c r="B12" s="16" t="n">
        <v>180000</v>
      </c>
      <c r="C12" s="16" t="n">
        <v>108000</v>
      </c>
      <c r="D12" s="21" t="n">
        <v>4500</v>
      </c>
      <c r="E12" s="22">
        <f>IFERROR(C12/D12,0)</f>
        <v/>
      </c>
      <c r="F12" s="23">
        <f>IFERROR(B3*B12/SUM(B7:B21),0)</f>
        <v/>
      </c>
    </row>
    <row r="13">
      <c r="A13" s="20" t="inlineStr">
        <is>
          <t>Product Eta</t>
        </is>
      </c>
      <c r="B13" s="16" t="n">
        <v>95000</v>
      </c>
      <c r="C13" s="16" t="n">
        <v>38000</v>
      </c>
      <c r="D13" s="21" t="n">
        <v>1200</v>
      </c>
      <c r="E13" s="22">
        <f>IFERROR(C13/D13,0)</f>
        <v/>
      </c>
      <c r="F13" s="23">
        <f>IFERROR(B3*B13/SUM(B7:B21),0)</f>
        <v/>
      </c>
    </row>
    <row r="14">
      <c r="A14" s="20" t="inlineStr">
        <is>
          <t>Product Theta</t>
        </is>
      </c>
      <c r="B14" s="16" t="n">
        <v>600000</v>
      </c>
      <c r="C14" s="16" t="n">
        <v>240000</v>
      </c>
      <c r="D14" s="21" t="n">
        <v>7500</v>
      </c>
      <c r="E14" s="22">
        <f>IFERROR(C14/D14,0)</f>
        <v/>
      </c>
      <c r="F14" s="23">
        <f>IFERROR(B3*B14/SUM(B7:B21),0)</f>
        <v/>
      </c>
    </row>
    <row r="15">
      <c r="A15" s="24" t="n"/>
      <c r="B15" s="24" t="n"/>
      <c r="C15" s="24" t="n"/>
      <c r="D15" s="24" t="n"/>
      <c r="E15" s="22">
        <f>IFERROR(C15/D15,0)</f>
        <v/>
      </c>
      <c r="F15" s="23">
        <f>IFERROR(B3*B15/SUM(B7:B21),0)</f>
        <v/>
      </c>
    </row>
    <row r="16">
      <c r="A16" s="25" t="n"/>
      <c r="B16" s="25" t="n"/>
      <c r="C16" s="25" t="n"/>
      <c r="D16" s="25" t="n"/>
      <c r="E16" s="22">
        <f>IFERROR(C16/D16,0)</f>
        <v/>
      </c>
      <c r="F16" s="23">
        <f>IFERROR(B3*B16/SUM(B7:B21),0)</f>
        <v/>
      </c>
    </row>
    <row r="17">
      <c r="A17" s="24" t="n"/>
      <c r="B17" s="24" t="n"/>
      <c r="C17" s="24" t="n"/>
      <c r="D17" s="24" t="n"/>
      <c r="E17" s="22">
        <f>IFERROR(C17/D17,0)</f>
        <v/>
      </c>
      <c r="F17" s="23">
        <f>IFERROR(B3*B17/SUM(B7:B21),0)</f>
        <v/>
      </c>
    </row>
    <row r="18">
      <c r="A18" s="25" t="n"/>
      <c r="B18" s="25" t="n"/>
      <c r="C18" s="25" t="n"/>
      <c r="D18" s="25" t="n"/>
      <c r="E18" s="22">
        <f>IFERROR(C18/D18,0)</f>
        <v/>
      </c>
      <c r="F18" s="23">
        <f>IFERROR(B3*B18/SUM(B7:B21),0)</f>
        <v/>
      </c>
    </row>
    <row r="19">
      <c r="A19" s="24" t="n"/>
      <c r="B19" s="24" t="n"/>
      <c r="C19" s="24" t="n"/>
      <c r="D19" s="24" t="n"/>
      <c r="E19" s="22">
        <f>IFERROR(C19/D19,0)</f>
        <v/>
      </c>
      <c r="F19" s="23">
        <f>IFERROR(B3*B19/SUM(B7:B21),0)</f>
        <v/>
      </c>
    </row>
    <row r="20">
      <c r="A20" s="25" t="n"/>
      <c r="B20" s="25" t="n"/>
      <c r="C20" s="25" t="n"/>
      <c r="D20" s="25" t="n"/>
      <c r="E20" s="22">
        <f>IFERROR(C20/D20,0)</f>
        <v/>
      </c>
      <c r="F20" s="23">
        <f>IFERROR(B3*B20/SUM(B7:B21),0)</f>
        <v/>
      </c>
    </row>
    <row r="21">
      <c r="A21" s="24" t="n"/>
      <c r="B21" s="24" t="n"/>
      <c r="C21" s="24" t="n"/>
      <c r="D21" s="24" t="n"/>
      <c r="E21" s="22">
        <f>IFERROR(C21/D21,0)</f>
        <v/>
      </c>
      <c r="F21" s="23">
        <f>IFERROR(B3*B21/SUM(B7:B21),0)</f>
        <v/>
      </c>
    </row>
  </sheetData>
  <mergeCells count="2">
    <mergeCell ref="A1:F1"/>
    <mergeCell ref="A5:F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0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4" customWidth="1" min="5" max="5"/>
    <col width="18" customWidth="1" min="6" max="6"/>
    <col width="18" customWidth="1" min="7" max="7"/>
    <col width="14" customWidth="1" min="8" max="8"/>
    <col width="14" customWidth="1" min="9" max="9"/>
    <col width="16" customWidth="1" min="10" max="10"/>
  </cols>
  <sheetData>
    <row r="1" ht="28" customHeight="1">
      <c r="A1" s="26" t="inlineStr">
        <is>
          <t xml:space="preserve">  CALCULATIONS — do NOT edit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</row>
    <row r="3" ht="28" customHeight="1">
      <c r="A3" s="28" t="inlineStr">
        <is>
          <t>Product</t>
        </is>
      </c>
      <c r="B3" s="28" t="inlineStr">
        <is>
          <t>Revenue</t>
        </is>
      </c>
      <c r="C3" s="28" t="inlineStr">
        <is>
          <t>Gross Profit</t>
        </is>
      </c>
      <c r="D3" s="28" t="inlineStr">
        <is>
          <t>Gross Margin %</t>
        </is>
      </c>
      <c r="E3" s="28" t="inlineStr">
        <is>
          <t>Contribution</t>
        </is>
      </c>
      <c r="F3" s="28" t="inlineStr">
        <is>
          <t>Contrib Margin %</t>
        </is>
      </c>
      <c r="G3" s="28" t="inlineStr">
        <is>
          <t>Net Profit</t>
        </is>
      </c>
      <c r="H3" s="28" t="inlineStr">
        <is>
          <t>Net Margin %</t>
        </is>
      </c>
      <c r="I3" s="28" t="inlineStr">
        <is>
          <t>Tier</t>
        </is>
      </c>
    </row>
    <row r="4">
      <c r="A4" s="29">
        <f>INPUT!A7</f>
        <v/>
      </c>
      <c r="B4" s="23">
        <f>INPUT!B7</f>
        <v/>
      </c>
      <c r="C4" s="23">
        <f>INPUT!B7-INPUT!C7</f>
        <v/>
      </c>
      <c r="D4" s="30">
        <f>IFERROR(C4/B4,0)</f>
        <v/>
      </c>
      <c r="E4" s="23">
        <f>C4</f>
        <v/>
      </c>
      <c r="F4" s="30">
        <f>IFERROR(E4/B4,0)</f>
        <v/>
      </c>
      <c r="G4" s="23">
        <f>C4-INPUT!F7</f>
        <v/>
      </c>
      <c r="H4" s="30">
        <f>IFERROR(G4/B4,0)</f>
        <v/>
      </c>
      <c r="I4" s="31">
        <f>IF(D4&gt;=CONFIG!B3,"STAR",IF(D4&gt;=CONFIG!B4,"CORE","AT RISK"))</f>
        <v/>
      </c>
    </row>
    <row r="5">
      <c r="A5" s="29">
        <f>INPUT!A8</f>
        <v/>
      </c>
      <c r="B5" s="23">
        <f>INPUT!B8</f>
        <v/>
      </c>
      <c r="C5" s="23">
        <f>INPUT!B8-INPUT!C8</f>
        <v/>
      </c>
      <c r="D5" s="30">
        <f>IFERROR(C5/B5,0)</f>
        <v/>
      </c>
      <c r="E5" s="23">
        <f>C5</f>
        <v/>
      </c>
      <c r="F5" s="30">
        <f>IFERROR(E5/B5,0)</f>
        <v/>
      </c>
      <c r="G5" s="23">
        <f>C5-INPUT!F8</f>
        <v/>
      </c>
      <c r="H5" s="30">
        <f>IFERROR(G5/B5,0)</f>
        <v/>
      </c>
      <c r="I5" s="31">
        <f>IF(D5&gt;=CONFIG!B3,"STAR",IF(D5&gt;=CONFIG!B4,"CORE","AT RISK"))</f>
        <v/>
      </c>
    </row>
    <row r="6">
      <c r="A6" s="29">
        <f>INPUT!A9</f>
        <v/>
      </c>
      <c r="B6" s="23">
        <f>INPUT!B9</f>
        <v/>
      </c>
      <c r="C6" s="23">
        <f>INPUT!B9-INPUT!C9</f>
        <v/>
      </c>
      <c r="D6" s="30">
        <f>IFERROR(C6/B6,0)</f>
        <v/>
      </c>
      <c r="E6" s="23">
        <f>C6</f>
        <v/>
      </c>
      <c r="F6" s="30">
        <f>IFERROR(E6/B6,0)</f>
        <v/>
      </c>
      <c r="G6" s="23">
        <f>C6-INPUT!F9</f>
        <v/>
      </c>
      <c r="H6" s="30">
        <f>IFERROR(G6/B6,0)</f>
        <v/>
      </c>
      <c r="I6" s="31">
        <f>IF(D6&gt;=CONFIG!B3,"STAR",IF(D6&gt;=CONFIG!B4,"CORE","AT RISK"))</f>
        <v/>
      </c>
    </row>
    <row r="7">
      <c r="A7" s="29">
        <f>INPUT!A10</f>
        <v/>
      </c>
      <c r="B7" s="23">
        <f>INPUT!B10</f>
        <v/>
      </c>
      <c r="C7" s="23">
        <f>INPUT!B10-INPUT!C10</f>
        <v/>
      </c>
      <c r="D7" s="30">
        <f>IFERROR(C7/B7,0)</f>
        <v/>
      </c>
      <c r="E7" s="23">
        <f>C7</f>
        <v/>
      </c>
      <c r="F7" s="30">
        <f>IFERROR(E7/B7,0)</f>
        <v/>
      </c>
      <c r="G7" s="23">
        <f>C7-INPUT!F10</f>
        <v/>
      </c>
      <c r="H7" s="30">
        <f>IFERROR(G7/B7,0)</f>
        <v/>
      </c>
      <c r="I7" s="31">
        <f>IF(D7&gt;=CONFIG!B3,"STAR",IF(D7&gt;=CONFIG!B4,"CORE","AT RISK"))</f>
        <v/>
      </c>
    </row>
    <row r="8">
      <c r="A8" s="29">
        <f>INPUT!A11</f>
        <v/>
      </c>
      <c r="B8" s="23">
        <f>INPUT!B11</f>
        <v/>
      </c>
      <c r="C8" s="23">
        <f>INPUT!B11-INPUT!C11</f>
        <v/>
      </c>
      <c r="D8" s="30">
        <f>IFERROR(C8/B8,0)</f>
        <v/>
      </c>
      <c r="E8" s="23">
        <f>C8</f>
        <v/>
      </c>
      <c r="F8" s="30">
        <f>IFERROR(E8/B8,0)</f>
        <v/>
      </c>
      <c r="G8" s="23">
        <f>C8-INPUT!F11</f>
        <v/>
      </c>
      <c r="H8" s="30">
        <f>IFERROR(G8/B8,0)</f>
        <v/>
      </c>
      <c r="I8" s="31">
        <f>IF(D8&gt;=CONFIG!B3,"STAR",IF(D8&gt;=CONFIG!B4,"CORE","AT RISK"))</f>
        <v/>
      </c>
    </row>
    <row r="9">
      <c r="A9" s="29">
        <f>INPUT!A12</f>
        <v/>
      </c>
      <c r="B9" s="23">
        <f>INPUT!B12</f>
        <v/>
      </c>
      <c r="C9" s="23">
        <f>INPUT!B12-INPUT!C12</f>
        <v/>
      </c>
      <c r="D9" s="30">
        <f>IFERROR(C9/B9,0)</f>
        <v/>
      </c>
      <c r="E9" s="23">
        <f>C9</f>
        <v/>
      </c>
      <c r="F9" s="30">
        <f>IFERROR(E9/B9,0)</f>
        <v/>
      </c>
      <c r="G9" s="23">
        <f>C9-INPUT!F12</f>
        <v/>
      </c>
      <c r="H9" s="30">
        <f>IFERROR(G9/B9,0)</f>
        <v/>
      </c>
      <c r="I9" s="31">
        <f>IF(D9&gt;=CONFIG!B3,"STAR",IF(D9&gt;=CONFIG!B4,"CORE","AT RISK"))</f>
        <v/>
      </c>
    </row>
    <row r="10">
      <c r="A10" s="29">
        <f>INPUT!A13</f>
        <v/>
      </c>
      <c r="B10" s="23">
        <f>INPUT!B13</f>
        <v/>
      </c>
      <c r="C10" s="23">
        <f>INPUT!B13-INPUT!C13</f>
        <v/>
      </c>
      <c r="D10" s="30">
        <f>IFERROR(C10/B10,0)</f>
        <v/>
      </c>
      <c r="E10" s="23">
        <f>C10</f>
        <v/>
      </c>
      <c r="F10" s="30">
        <f>IFERROR(E10/B10,0)</f>
        <v/>
      </c>
      <c r="G10" s="23">
        <f>C10-INPUT!F13</f>
        <v/>
      </c>
      <c r="H10" s="30">
        <f>IFERROR(G10/B10,0)</f>
        <v/>
      </c>
      <c r="I10" s="31">
        <f>IF(D10&gt;=CONFIG!B3,"STAR",IF(D10&gt;=CONFIG!B4,"CORE","AT RISK"))</f>
        <v/>
      </c>
    </row>
    <row r="11">
      <c r="A11" s="29">
        <f>INPUT!A14</f>
        <v/>
      </c>
      <c r="B11" s="23">
        <f>INPUT!B14</f>
        <v/>
      </c>
      <c r="C11" s="23">
        <f>INPUT!B14-INPUT!C14</f>
        <v/>
      </c>
      <c r="D11" s="30">
        <f>IFERROR(C11/B11,0)</f>
        <v/>
      </c>
      <c r="E11" s="23">
        <f>C11</f>
        <v/>
      </c>
      <c r="F11" s="30">
        <f>IFERROR(E11/B11,0)</f>
        <v/>
      </c>
      <c r="G11" s="23">
        <f>C11-INPUT!F14</f>
        <v/>
      </c>
      <c r="H11" s="30">
        <f>IFERROR(G11/B11,0)</f>
        <v/>
      </c>
      <c r="I11" s="31">
        <f>IF(D11&gt;=CONFIG!B3,"STAR",IF(D11&gt;=CONFIG!B4,"CORE","AT RISK"))</f>
        <v/>
      </c>
    </row>
    <row r="12">
      <c r="A12" s="29">
        <f>INPUT!A15</f>
        <v/>
      </c>
      <c r="B12" s="23">
        <f>INPUT!B15</f>
        <v/>
      </c>
      <c r="C12" s="23">
        <f>INPUT!B15-INPUT!C15</f>
        <v/>
      </c>
      <c r="D12" s="30">
        <f>IFERROR(C12/B12,0)</f>
        <v/>
      </c>
      <c r="E12" s="23">
        <f>C12</f>
        <v/>
      </c>
      <c r="F12" s="30">
        <f>IFERROR(E12/B12,0)</f>
        <v/>
      </c>
      <c r="G12" s="23">
        <f>C12-INPUT!F15</f>
        <v/>
      </c>
      <c r="H12" s="30">
        <f>IFERROR(G12/B12,0)</f>
        <v/>
      </c>
      <c r="I12" s="31">
        <f>IF(D12&gt;=CONFIG!B3,"STAR",IF(D12&gt;=CONFIG!B4,"CORE","AT RISK"))</f>
        <v/>
      </c>
    </row>
    <row r="13">
      <c r="A13" s="29">
        <f>INPUT!A16</f>
        <v/>
      </c>
      <c r="B13" s="23">
        <f>INPUT!B16</f>
        <v/>
      </c>
      <c r="C13" s="23">
        <f>INPUT!B16-INPUT!C16</f>
        <v/>
      </c>
      <c r="D13" s="30">
        <f>IFERROR(C13/B13,0)</f>
        <v/>
      </c>
      <c r="E13" s="23">
        <f>C13</f>
        <v/>
      </c>
      <c r="F13" s="30">
        <f>IFERROR(E13/B13,0)</f>
        <v/>
      </c>
      <c r="G13" s="23">
        <f>C13-INPUT!F16</f>
        <v/>
      </c>
      <c r="H13" s="30">
        <f>IFERROR(G13/B13,0)</f>
        <v/>
      </c>
      <c r="I13" s="31">
        <f>IF(D13&gt;=CONFIG!B3,"STAR",IF(D13&gt;=CONFIG!B4,"CORE","AT RISK"))</f>
        <v/>
      </c>
    </row>
    <row r="14">
      <c r="A14" s="29">
        <f>INPUT!A17</f>
        <v/>
      </c>
      <c r="B14" s="23">
        <f>INPUT!B17</f>
        <v/>
      </c>
      <c r="C14" s="23">
        <f>INPUT!B17-INPUT!C17</f>
        <v/>
      </c>
      <c r="D14" s="30">
        <f>IFERROR(C14/B14,0)</f>
        <v/>
      </c>
      <c r="E14" s="23">
        <f>C14</f>
        <v/>
      </c>
      <c r="F14" s="30">
        <f>IFERROR(E14/B14,0)</f>
        <v/>
      </c>
      <c r="G14" s="23">
        <f>C14-INPUT!F17</f>
        <v/>
      </c>
      <c r="H14" s="30">
        <f>IFERROR(G14/B14,0)</f>
        <v/>
      </c>
      <c r="I14" s="31">
        <f>IF(D14&gt;=CONFIG!B3,"STAR",IF(D14&gt;=CONFIG!B4,"CORE","AT RISK"))</f>
        <v/>
      </c>
    </row>
    <row r="15">
      <c r="A15" s="29">
        <f>INPUT!A18</f>
        <v/>
      </c>
      <c r="B15" s="23">
        <f>INPUT!B18</f>
        <v/>
      </c>
      <c r="C15" s="23">
        <f>INPUT!B18-INPUT!C18</f>
        <v/>
      </c>
      <c r="D15" s="30">
        <f>IFERROR(C15/B15,0)</f>
        <v/>
      </c>
      <c r="E15" s="23">
        <f>C15</f>
        <v/>
      </c>
      <c r="F15" s="30">
        <f>IFERROR(E15/B15,0)</f>
        <v/>
      </c>
      <c r="G15" s="23">
        <f>C15-INPUT!F18</f>
        <v/>
      </c>
      <c r="H15" s="30">
        <f>IFERROR(G15/B15,0)</f>
        <v/>
      </c>
      <c r="I15" s="31">
        <f>IF(D15&gt;=CONFIG!B3,"STAR",IF(D15&gt;=CONFIG!B4,"CORE","AT RISK"))</f>
        <v/>
      </c>
    </row>
    <row r="16">
      <c r="A16" s="29">
        <f>INPUT!A19</f>
        <v/>
      </c>
      <c r="B16" s="23">
        <f>INPUT!B19</f>
        <v/>
      </c>
      <c r="C16" s="23">
        <f>INPUT!B19-INPUT!C19</f>
        <v/>
      </c>
      <c r="D16" s="30">
        <f>IFERROR(C16/B16,0)</f>
        <v/>
      </c>
      <c r="E16" s="23">
        <f>C16</f>
        <v/>
      </c>
      <c r="F16" s="30">
        <f>IFERROR(E16/B16,0)</f>
        <v/>
      </c>
      <c r="G16" s="23">
        <f>C16-INPUT!F19</f>
        <v/>
      </c>
      <c r="H16" s="30">
        <f>IFERROR(G16/B16,0)</f>
        <v/>
      </c>
      <c r="I16" s="31">
        <f>IF(D16&gt;=CONFIG!B3,"STAR",IF(D16&gt;=CONFIG!B4,"CORE","AT RISK"))</f>
        <v/>
      </c>
    </row>
    <row r="17">
      <c r="A17" s="29">
        <f>INPUT!A20</f>
        <v/>
      </c>
      <c r="B17" s="23">
        <f>INPUT!B20</f>
        <v/>
      </c>
      <c r="C17" s="23">
        <f>INPUT!B20-INPUT!C20</f>
        <v/>
      </c>
      <c r="D17" s="30">
        <f>IFERROR(C17/B17,0)</f>
        <v/>
      </c>
      <c r="E17" s="23">
        <f>C17</f>
        <v/>
      </c>
      <c r="F17" s="30">
        <f>IFERROR(E17/B17,0)</f>
        <v/>
      </c>
      <c r="G17" s="23">
        <f>C17-INPUT!F20</f>
        <v/>
      </c>
      <c r="H17" s="30">
        <f>IFERROR(G17/B17,0)</f>
        <v/>
      </c>
      <c r="I17" s="31">
        <f>IF(D17&gt;=CONFIG!B3,"STAR",IF(D17&gt;=CONFIG!B4,"CORE","AT RISK"))</f>
        <v/>
      </c>
    </row>
    <row r="18">
      <c r="A18" s="29">
        <f>INPUT!A21</f>
        <v/>
      </c>
      <c r="B18" s="23">
        <f>INPUT!B21</f>
        <v/>
      </c>
      <c r="C18" s="23">
        <f>INPUT!B21-INPUT!C21</f>
        <v/>
      </c>
      <c r="D18" s="30">
        <f>IFERROR(C18/B18,0)</f>
        <v/>
      </c>
      <c r="E18" s="23">
        <f>C18</f>
        <v/>
      </c>
      <c r="F18" s="30">
        <f>IFERROR(E18/B18,0)</f>
        <v/>
      </c>
      <c r="G18" s="23">
        <f>C18-INPUT!F21</f>
        <v/>
      </c>
      <c r="H18" s="30">
        <f>IFERROR(G18/B18,0)</f>
        <v/>
      </c>
      <c r="I18" s="31">
        <f>IF(D18&gt;=CONFIG!B3,"STAR",IF(D18&gt;=CONFIG!B4,"CORE","AT RISK"))</f>
        <v/>
      </c>
    </row>
    <row r="20" ht="28" customHeight="1">
      <c r="A20" s="32" t="inlineStr">
        <is>
          <t xml:space="preserve">  PORTFOLIO SUMMARY</t>
        </is>
      </c>
      <c r="B20" s="33" t="n"/>
      <c r="C20" s="33" t="n"/>
      <c r="D20" s="33" t="n"/>
      <c r="E20" s="33" t="n"/>
      <c r="F20" s="33" t="n"/>
      <c r="G20" s="33" t="n"/>
      <c r="H20" s="33" t="n"/>
      <c r="I20" s="33" t="n"/>
    </row>
    <row r="21" ht="28" customHeight="1">
      <c r="A21" s="34" t="inlineStr">
        <is>
          <t>Total Revenue</t>
        </is>
      </c>
      <c r="B21" s="35">
        <f>SUM(B4:B18)</f>
        <v/>
      </c>
    </row>
    <row r="22" ht="28" customHeight="1">
      <c r="A22" s="34" t="inlineStr">
        <is>
          <t>Total Gross Profit</t>
        </is>
      </c>
      <c r="B22" s="35">
        <f>SUM(C4:C18)</f>
        <v/>
      </c>
    </row>
    <row r="23" ht="28" customHeight="1">
      <c r="A23" s="34" t="inlineStr">
        <is>
          <t>Avg Gross Margin</t>
        </is>
      </c>
      <c r="B23" s="36">
        <f>IFERROR(B22/B21,0)</f>
        <v/>
      </c>
    </row>
    <row r="24" ht="28" customHeight="1">
      <c r="A24" s="34" t="inlineStr">
        <is>
          <t>Total Net Profit</t>
        </is>
      </c>
      <c r="B24" s="35">
        <f>SUM(G4:G18)</f>
        <v/>
      </c>
    </row>
    <row r="25" ht="28" customHeight="1">
      <c r="A25" s="34" t="inlineStr">
        <is>
          <t>Avg Net Margin</t>
        </is>
      </c>
      <c r="B25" s="36">
        <f>IFERROR(B24/B21,0)</f>
        <v/>
      </c>
    </row>
    <row r="26" ht="28" customHeight="1">
      <c r="A26" s="34" t="inlineStr">
        <is>
          <t>Highest Margin Product</t>
        </is>
      </c>
      <c r="B26" s="37">
        <f>IFERROR(INDEX(A4:A18,MATCH(MAX(D4:D18),D4:D18,0)),"N/A")</f>
        <v/>
      </c>
    </row>
    <row r="27" ht="28" customHeight="1">
      <c r="A27" s="34" t="inlineStr">
        <is>
          <t>Lowest Margin Product</t>
        </is>
      </c>
      <c r="B27" s="37">
        <f>IFERROR(INDEX(A4:A18,MATCH(MIN(IF(B4:B18&gt;0,D4:D18,999)),D4:D18,0)),"N/A")</f>
        <v/>
      </c>
    </row>
    <row r="28" ht="28" customHeight="1">
      <c r="A28" s="34" t="inlineStr">
        <is>
          <t>Star Products Count</t>
        </is>
      </c>
      <c r="B28" s="37">
        <f>COUNTIF(I4:I18,"STAR")</f>
        <v/>
      </c>
    </row>
    <row r="29" ht="28" customHeight="1">
      <c r="A29" s="34" t="inlineStr">
        <is>
          <t>At Risk Products Count</t>
        </is>
      </c>
      <c r="B29" s="37">
        <f>COUNTIF(I4:I18,"AT RISK")</f>
        <v/>
      </c>
    </row>
    <row r="30" ht="28" customHeight="1">
      <c r="A30" s="34" t="inlineStr">
        <is>
          <t>Revenue Concentration (top 3)</t>
        </is>
      </c>
      <c r="B30" s="36">
        <f>IFERROR((LARGE(B4:B18,1)+LARGE(B4:B18,2)+LARGE(B4:B18,3))/B21,0)</f>
        <v/>
      </c>
    </row>
    <row r="31" ht="28" customHeight="1">
      <c r="A31" s="34" t="inlineStr">
        <is>
          <t>Products Meeting Target</t>
        </is>
      </c>
      <c r="B31" s="37">
        <f>COUNTIF(F4:F18,"&gt;="&amp;CONFIG!B6)</f>
        <v/>
      </c>
    </row>
    <row r="32" ht="28" customHeight="1">
      <c r="A32" s="34" t="inlineStr">
        <is>
          <t>Profit Per Unit (weighted avg)</t>
        </is>
      </c>
      <c r="B32" s="38">
        <f>IFERROR(B22/SUM(INPUT!D7:D21),0)</f>
        <v/>
      </c>
    </row>
    <row r="34" ht="28" customHeight="1">
      <c r="A34" s="39" t="inlineStr">
        <is>
          <t xml:space="preserve">  PARETO (80/20) ANALYSIS</t>
        </is>
      </c>
      <c r="B34" s="40" t="n"/>
      <c r="C34" s="40" t="n"/>
      <c r="D34" s="40" t="n"/>
      <c r="E34" s="40" t="n"/>
      <c r="F34" s="40" t="n"/>
      <c r="G34" s="40" t="n"/>
      <c r="H34" s="40" t="n"/>
      <c r="I34" s="40" t="n"/>
    </row>
    <row r="35" ht="28" customHeight="1">
      <c r="A35" s="28" t="inlineStr">
        <is>
          <t>Rank</t>
        </is>
      </c>
      <c r="B35" s="28" t="inlineStr">
        <is>
          <t>Product</t>
        </is>
      </c>
      <c r="C35" s="28" t="inlineStr">
        <is>
          <t>Revenue</t>
        </is>
      </c>
      <c r="D35" s="28" t="inlineStr">
        <is>
          <t>% of Total</t>
        </is>
      </c>
      <c r="E35" s="28" t="inlineStr">
        <is>
          <t>Cumulative %</t>
        </is>
      </c>
      <c r="F35" s="28" t="inlineStr">
        <is>
          <t>Profit</t>
        </is>
      </c>
      <c r="G35" s="28" t="inlineStr">
        <is>
          <t>Cum Profit %</t>
        </is>
      </c>
      <c r="H35" s="28" t="inlineStr">
        <is>
          <t>In Top 80%?</t>
        </is>
      </c>
    </row>
    <row r="36">
      <c r="A36" s="41" t="n">
        <v>1</v>
      </c>
      <c r="B36" s="29">
        <f>IFERROR(INDEX(A4:A18,MATCH(LARGE(B4:B18,1),B4:B18,0)),"")</f>
        <v/>
      </c>
      <c r="C36" s="23">
        <f>IFERROR(LARGE(B4:B18,1),0)</f>
        <v/>
      </c>
      <c r="D36" s="30">
        <f>IFERROR(C36/B21,0)</f>
        <v/>
      </c>
      <c r="E36" s="30">
        <f>D36</f>
        <v/>
      </c>
      <c r="F36" s="23">
        <f>IFERROR(LARGE(C4:C18,1),0)</f>
        <v/>
      </c>
      <c r="G36" s="30">
        <f>IFERROR(F36/B22,0)</f>
        <v/>
      </c>
      <c r="H36" s="31">
        <f>IF(E36&lt;=CONFIG!B5,"YES","NO")</f>
        <v/>
      </c>
    </row>
    <row r="37">
      <c r="A37" s="41" t="n">
        <v>2</v>
      </c>
      <c r="B37" s="29">
        <f>IFERROR(INDEX(A4:A18,MATCH(LARGE(B4:B18,2),B4:B18,0)),"")</f>
        <v/>
      </c>
      <c r="C37" s="23">
        <f>IFERROR(LARGE(B4:B18,2),0)</f>
        <v/>
      </c>
      <c r="D37" s="30">
        <f>IFERROR(C37/B21,0)</f>
        <v/>
      </c>
      <c r="E37" s="30">
        <f>E36+D37</f>
        <v/>
      </c>
      <c r="F37" s="23">
        <f>IFERROR(LARGE(C4:C18,2),0)</f>
        <v/>
      </c>
      <c r="G37" s="30">
        <f>IFERROR(G36+F37/B22,0)</f>
        <v/>
      </c>
      <c r="H37" s="31">
        <f>IF(E37&lt;=CONFIG!B5,"YES","NO")</f>
        <v/>
      </c>
    </row>
    <row r="38">
      <c r="A38" s="41" t="n">
        <v>3</v>
      </c>
      <c r="B38" s="29">
        <f>IFERROR(INDEX(A4:A18,MATCH(LARGE(B4:B18,3),B4:B18,0)),"")</f>
        <v/>
      </c>
      <c r="C38" s="23">
        <f>IFERROR(LARGE(B4:B18,3),0)</f>
        <v/>
      </c>
      <c r="D38" s="30">
        <f>IFERROR(C38/B21,0)</f>
        <v/>
      </c>
      <c r="E38" s="30">
        <f>E37+D38</f>
        <v/>
      </c>
      <c r="F38" s="23">
        <f>IFERROR(LARGE(C4:C18,3),0)</f>
        <v/>
      </c>
      <c r="G38" s="30">
        <f>IFERROR(G37+F38/B22,0)</f>
        <v/>
      </c>
      <c r="H38" s="31">
        <f>IF(E38&lt;=CONFIG!B5,"YES","NO")</f>
        <v/>
      </c>
    </row>
    <row r="39">
      <c r="A39" s="41" t="n">
        <v>4</v>
      </c>
      <c r="B39" s="29">
        <f>IFERROR(INDEX(A4:A18,MATCH(LARGE(B4:B18,4),B4:B18,0)),"")</f>
        <v/>
      </c>
      <c r="C39" s="23">
        <f>IFERROR(LARGE(B4:B18,4),0)</f>
        <v/>
      </c>
      <c r="D39" s="30">
        <f>IFERROR(C39/B21,0)</f>
        <v/>
      </c>
      <c r="E39" s="30">
        <f>E38+D39</f>
        <v/>
      </c>
      <c r="F39" s="23">
        <f>IFERROR(LARGE(C4:C18,4),0)</f>
        <v/>
      </c>
      <c r="G39" s="30">
        <f>IFERROR(G38+F39/B22,0)</f>
        <v/>
      </c>
      <c r="H39" s="31">
        <f>IF(E39&lt;=CONFIG!B5,"YES","NO")</f>
        <v/>
      </c>
    </row>
    <row r="40">
      <c r="A40" s="41" t="n">
        <v>5</v>
      </c>
      <c r="B40" s="29">
        <f>IFERROR(INDEX(A4:A18,MATCH(LARGE(B4:B18,5),B4:B18,0)),"")</f>
        <v/>
      </c>
      <c r="C40" s="23">
        <f>IFERROR(LARGE(B4:B18,5),0)</f>
        <v/>
      </c>
      <c r="D40" s="30">
        <f>IFERROR(C40/B21,0)</f>
        <v/>
      </c>
      <c r="E40" s="30">
        <f>E39+D40</f>
        <v/>
      </c>
      <c r="F40" s="23">
        <f>IFERROR(LARGE(C4:C18,5),0)</f>
        <v/>
      </c>
      <c r="G40" s="30">
        <f>IFERROR(G39+F40/B22,0)</f>
        <v/>
      </c>
      <c r="H40" s="31">
        <f>IF(E40&lt;=CONFIG!B5,"YES","NO")</f>
        <v/>
      </c>
    </row>
    <row r="41">
      <c r="A41" s="41" t="n">
        <v>6</v>
      </c>
      <c r="B41" s="29">
        <f>IFERROR(INDEX(A4:A18,MATCH(LARGE(B4:B18,6),B4:B18,0)),"")</f>
        <v/>
      </c>
      <c r="C41" s="23">
        <f>IFERROR(LARGE(B4:B18,6),0)</f>
        <v/>
      </c>
      <c r="D41" s="30">
        <f>IFERROR(C41/B21,0)</f>
        <v/>
      </c>
      <c r="E41" s="30">
        <f>E40+D41</f>
        <v/>
      </c>
      <c r="F41" s="23">
        <f>IFERROR(LARGE(C4:C18,6),0)</f>
        <v/>
      </c>
      <c r="G41" s="30">
        <f>IFERROR(G40+F41/B22,0)</f>
        <v/>
      </c>
      <c r="H41" s="31">
        <f>IF(E41&lt;=CONFIG!B5,"YES","NO")</f>
        <v/>
      </c>
    </row>
    <row r="42">
      <c r="A42" s="41" t="n">
        <v>7</v>
      </c>
      <c r="B42" s="29">
        <f>IFERROR(INDEX(A4:A18,MATCH(LARGE(B4:B18,7),B4:B18,0)),"")</f>
        <v/>
      </c>
      <c r="C42" s="23">
        <f>IFERROR(LARGE(B4:B18,7),0)</f>
        <v/>
      </c>
      <c r="D42" s="30">
        <f>IFERROR(C42/B21,0)</f>
        <v/>
      </c>
      <c r="E42" s="30">
        <f>E41+D42</f>
        <v/>
      </c>
      <c r="F42" s="23">
        <f>IFERROR(LARGE(C4:C18,7),0)</f>
        <v/>
      </c>
      <c r="G42" s="30">
        <f>IFERROR(G41+F42/B22,0)</f>
        <v/>
      </c>
      <c r="H42" s="31">
        <f>IF(E42&lt;=CONFIG!B5,"YES","NO")</f>
        <v/>
      </c>
    </row>
    <row r="43">
      <c r="A43" s="41" t="n">
        <v>8</v>
      </c>
      <c r="B43" s="29">
        <f>IFERROR(INDEX(A4:A18,MATCH(LARGE(B4:B18,8),B4:B18,0)),"")</f>
        <v/>
      </c>
      <c r="C43" s="23">
        <f>IFERROR(LARGE(B4:B18,8),0)</f>
        <v/>
      </c>
      <c r="D43" s="30">
        <f>IFERROR(C43/B21,0)</f>
        <v/>
      </c>
      <c r="E43" s="30">
        <f>E42+D43</f>
        <v/>
      </c>
      <c r="F43" s="23">
        <f>IFERROR(LARGE(C4:C18,8),0)</f>
        <v/>
      </c>
      <c r="G43" s="30">
        <f>IFERROR(G42+F43/B22,0)</f>
        <v/>
      </c>
      <c r="H43" s="31">
        <f>IF(E43&lt;=CONFIG!B5,"YES","NO")</f>
        <v/>
      </c>
    </row>
    <row r="44">
      <c r="A44" s="41" t="n">
        <v>9</v>
      </c>
      <c r="B44" s="29">
        <f>IFERROR(INDEX(A4:A18,MATCH(LARGE(B4:B18,9),B4:B18,0)),"")</f>
        <v/>
      </c>
      <c r="C44" s="23">
        <f>IFERROR(LARGE(B4:B18,9),0)</f>
        <v/>
      </c>
      <c r="D44" s="30">
        <f>IFERROR(C44/B21,0)</f>
        <v/>
      </c>
      <c r="E44" s="30">
        <f>E43+D44</f>
        <v/>
      </c>
      <c r="F44" s="23">
        <f>IFERROR(LARGE(C4:C18,9),0)</f>
        <v/>
      </c>
      <c r="G44" s="30">
        <f>IFERROR(G43+F44/B22,0)</f>
        <v/>
      </c>
      <c r="H44" s="31">
        <f>IF(E44&lt;=CONFIG!B5,"YES","NO")</f>
        <v/>
      </c>
    </row>
    <row r="45">
      <c r="A45" s="41" t="n">
        <v>10</v>
      </c>
      <c r="B45" s="29">
        <f>IFERROR(INDEX(A4:A18,MATCH(LARGE(B4:B18,10),B4:B18,0)),"")</f>
        <v/>
      </c>
      <c r="C45" s="23">
        <f>IFERROR(LARGE(B4:B18,10),0)</f>
        <v/>
      </c>
      <c r="D45" s="30">
        <f>IFERROR(C45/B21,0)</f>
        <v/>
      </c>
      <c r="E45" s="30">
        <f>E44+D45</f>
        <v/>
      </c>
      <c r="F45" s="23">
        <f>IFERROR(LARGE(C4:C18,10),0)</f>
        <v/>
      </c>
      <c r="G45" s="30">
        <f>IFERROR(G44+F45/B22,0)</f>
        <v/>
      </c>
      <c r="H45" s="31">
        <f>IF(E45&lt;=CONFIG!B5,"YES","NO")</f>
        <v/>
      </c>
    </row>
    <row r="46">
      <c r="A46" s="41" t="n">
        <v>11</v>
      </c>
      <c r="B46" s="29">
        <f>IFERROR(INDEX(A4:A18,MATCH(LARGE(B4:B18,11),B4:B18,0)),"")</f>
        <v/>
      </c>
      <c r="C46" s="23">
        <f>IFERROR(LARGE(B4:B18,11),0)</f>
        <v/>
      </c>
      <c r="D46" s="30">
        <f>IFERROR(C46/B21,0)</f>
        <v/>
      </c>
      <c r="E46" s="30">
        <f>E45+D46</f>
        <v/>
      </c>
      <c r="F46" s="23">
        <f>IFERROR(LARGE(C4:C18,11),0)</f>
        <v/>
      </c>
      <c r="G46" s="30">
        <f>IFERROR(G45+F46/B22,0)</f>
        <v/>
      </c>
      <c r="H46" s="31">
        <f>IF(E46&lt;=CONFIG!B5,"YES","NO")</f>
        <v/>
      </c>
    </row>
    <row r="47">
      <c r="A47" s="41" t="n">
        <v>12</v>
      </c>
      <c r="B47" s="29">
        <f>IFERROR(INDEX(A4:A18,MATCH(LARGE(B4:B18,12),B4:B18,0)),"")</f>
        <v/>
      </c>
      <c r="C47" s="23">
        <f>IFERROR(LARGE(B4:B18,12),0)</f>
        <v/>
      </c>
      <c r="D47" s="30">
        <f>IFERROR(C47/B21,0)</f>
        <v/>
      </c>
      <c r="E47" s="30">
        <f>E46+D47</f>
        <v/>
      </c>
      <c r="F47" s="23">
        <f>IFERROR(LARGE(C4:C18,12),0)</f>
        <v/>
      </c>
      <c r="G47" s="30">
        <f>IFERROR(G46+F47/B22,0)</f>
        <v/>
      </c>
      <c r="H47" s="31">
        <f>IF(E47&lt;=CONFIG!B5,"YES","NO")</f>
        <v/>
      </c>
    </row>
    <row r="48">
      <c r="A48" s="41" t="n">
        <v>13</v>
      </c>
      <c r="B48" s="29">
        <f>IFERROR(INDEX(A4:A18,MATCH(LARGE(B4:B18,13),B4:B18,0)),"")</f>
        <v/>
      </c>
      <c r="C48" s="23">
        <f>IFERROR(LARGE(B4:B18,13),0)</f>
        <v/>
      </c>
      <c r="D48" s="30">
        <f>IFERROR(C48/B21,0)</f>
        <v/>
      </c>
      <c r="E48" s="30">
        <f>E47+D48</f>
        <v/>
      </c>
      <c r="F48" s="23">
        <f>IFERROR(LARGE(C4:C18,13),0)</f>
        <v/>
      </c>
      <c r="G48" s="30">
        <f>IFERROR(G47+F48/B22,0)</f>
        <v/>
      </c>
      <c r="H48" s="31">
        <f>IF(E48&lt;=CONFIG!B5,"YES","NO")</f>
        <v/>
      </c>
    </row>
    <row r="49">
      <c r="A49" s="41" t="n">
        <v>14</v>
      </c>
      <c r="B49" s="29">
        <f>IFERROR(INDEX(A4:A18,MATCH(LARGE(B4:B18,14),B4:B18,0)),"")</f>
        <v/>
      </c>
      <c r="C49" s="23">
        <f>IFERROR(LARGE(B4:B18,14),0)</f>
        <v/>
      </c>
      <c r="D49" s="30">
        <f>IFERROR(C49/B21,0)</f>
        <v/>
      </c>
      <c r="E49" s="30">
        <f>E48+D49</f>
        <v/>
      </c>
      <c r="F49" s="23">
        <f>IFERROR(LARGE(C4:C18,14),0)</f>
        <v/>
      </c>
      <c r="G49" s="30">
        <f>IFERROR(G48+F49/B22,0)</f>
        <v/>
      </c>
      <c r="H49" s="31">
        <f>IF(E49&lt;=CONFIG!B5,"YES","NO")</f>
        <v/>
      </c>
    </row>
    <row r="50">
      <c r="A50" s="41" t="n">
        <v>15</v>
      </c>
      <c r="B50" s="29">
        <f>IFERROR(INDEX(A4:A18,MATCH(LARGE(B4:B18,15),B4:B18,0)),"")</f>
        <v/>
      </c>
      <c r="C50" s="23">
        <f>IFERROR(LARGE(B4:B18,15),0)</f>
        <v/>
      </c>
      <c r="D50" s="30">
        <f>IFERROR(C50/B21,0)</f>
        <v/>
      </c>
      <c r="E50" s="30">
        <f>E49+D50</f>
        <v/>
      </c>
      <c r="F50" s="23">
        <f>IFERROR(LARGE(C4:C18,15),0)</f>
        <v/>
      </c>
      <c r="G50" s="30">
        <f>IFERROR(G49+F50/B22,0)</f>
        <v/>
      </c>
      <c r="H50" s="31">
        <f>IF(E50&lt;=CONFIG!B5,"YES","NO")</f>
        <v/>
      </c>
    </row>
  </sheetData>
  <mergeCells count="3">
    <mergeCell ref="A1:I1"/>
    <mergeCell ref="A20:I20"/>
    <mergeCell ref="A34:I3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2" t="inlineStr">
        <is>
          <t>PRODUCT PROFITABILITY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7" t="inlineStr">
        <is>
          <t xml:space="preserve">  PORTFOLIO OVERVIEW</t>
        </is>
      </c>
      <c r="B4" s="18" t="n"/>
      <c r="C4" s="18" t="n"/>
      <c r="D4" s="18" t="n"/>
      <c r="E4" s="18" t="n"/>
    </row>
    <row r="5" ht="32" customHeight="1">
      <c r="A5" s="15" t="inlineStr">
        <is>
          <t>Total Revenue</t>
        </is>
      </c>
      <c r="B5" s="43">
        <f>LOGIC!B21</f>
        <v/>
      </c>
    </row>
    <row r="6" ht="32" customHeight="1">
      <c r="A6" s="15" t="inlineStr">
        <is>
          <t>Total Gross Profit</t>
        </is>
      </c>
      <c r="B6" s="44">
        <f>LOGIC!B22</f>
        <v/>
      </c>
    </row>
    <row r="7" ht="32" customHeight="1">
      <c r="A7" s="15" t="inlineStr">
        <is>
          <t>Average Gross Margin</t>
        </is>
      </c>
      <c r="B7" s="45">
        <f>LOGIC!B23</f>
        <v/>
      </c>
    </row>
    <row r="8" ht="32" customHeight="1">
      <c r="A8" s="15" t="inlineStr">
        <is>
          <t>Total Net Profit</t>
        </is>
      </c>
      <c r="B8" s="43">
        <f>LOGIC!B24</f>
        <v/>
      </c>
    </row>
    <row r="9" ht="32" customHeight="1">
      <c r="A9" s="15" t="inlineStr">
        <is>
          <t>Average Net Margin</t>
        </is>
      </c>
      <c r="B9" s="45">
        <f>LOGIC!B25</f>
        <v/>
      </c>
    </row>
    <row r="11" ht="28" customHeight="1">
      <c r="A11" s="13" t="inlineStr">
        <is>
          <t xml:space="preserve">  TOP / BOTTOM PERFORMERS</t>
        </is>
      </c>
      <c r="B11" s="14" t="n"/>
      <c r="C11" s="14" t="n"/>
      <c r="D11" s="14" t="n"/>
      <c r="E11" s="14" t="n"/>
    </row>
    <row r="12" ht="32" customHeight="1">
      <c r="A12" s="15" t="inlineStr">
        <is>
          <t>Highest Margin Product</t>
        </is>
      </c>
      <c r="B12" s="46">
        <f>LOGIC!B26</f>
        <v/>
      </c>
    </row>
    <row r="13" ht="32" customHeight="1">
      <c r="A13" s="15" t="inlineStr">
        <is>
          <t>Lowest Margin Product</t>
        </is>
      </c>
      <c r="B13" s="46">
        <f>LOGIC!B27</f>
        <v/>
      </c>
    </row>
    <row r="14" ht="32" customHeight="1">
      <c r="A14" s="15" t="inlineStr">
        <is>
          <t>Star Products</t>
        </is>
      </c>
      <c r="B14" s="47">
        <f>LOGIC!B28</f>
        <v/>
      </c>
    </row>
    <row r="15" ht="32" customHeight="1">
      <c r="A15" s="15" t="inlineStr">
        <is>
          <t>At Risk Products</t>
        </is>
      </c>
      <c r="B15" s="47">
        <f>LOGIC!B29</f>
        <v/>
      </c>
    </row>
    <row r="16" ht="32" customHeight="1">
      <c r="A16" s="15" t="inlineStr">
        <is>
          <t>Revenue Concentration (top 3)</t>
        </is>
      </c>
      <c r="B16" s="45">
        <f>LOGIC!B30</f>
        <v/>
      </c>
    </row>
    <row r="17" ht="32" customHeight="1">
      <c r="A17" s="15" t="inlineStr">
        <is>
          <t>Products Meeting Target</t>
        </is>
      </c>
      <c r="B17" s="47">
        <f>LOGIC!B31</f>
        <v/>
      </c>
    </row>
    <row r="19" ht="28" customHeight="1">
      <c r="A19" s="32" t="inlineStr">
        <is>
          <t xml:space="preserve">  PRODUCT DETAIL</t>
        </is>
      </c>
      <c r="B19" s="33" t="n"/>
      <c r="C19" s="33" t="n"/>
      <c r="D19" s="33" t="n"/>
      <c r="E19" s="33" t="n"/>
    </row>
    <row r="20" ht="32" customHeight="1">
      <c r="A20" s="19" t="inlineStr">
        <is>
          <t>Product</t>
        </is>
      </c>
      <c r="B20" s="19" t="inlineStr">
        <is>
          <t>Revenue</t>
        </is>
      </c>
      <c r="C20" s="19" t="inlineStr">
        <is>
          <t>Gross Margin</t>
        </is>
      </c>
      <c r="D20" s="19" t="inlineStr">
        <is>
          <t>Net Margin</t>
        </is>
      </c>
      <c r="E20" s="19" t="inlineStr">
        <is>
          <t>Tier</t>
        </is>
      </c>
    </row>
    <row r="21">
      <c r="A21" s="48">
        <f>LOGIC!A4</f>
        <v/>
      </c>
      <c r="B21" s="49">
        <f>LOGIC!B4</f>
        <v/>
      </c>
      <c r="C21" s="50">
        <f>LOGIC!D4</f>
        <v/>
      </c>
      <c r="D21" s="50">
        <f>LOGIC!H4</f>
        <v/>
      </c>
      <c r="E21" s="51">
        <f>LOGIC!I4</f>
        <v/>
      </c>
    </row>
    <row r="22">
      <c r="A22" s="48">
        <f>LOGIC!A5</f>
        <v/>
      </c>
      <c r="B22" s="49">
        <f>LOGIC!B5</f>
        <v/>
      </c>
      <c r="C22" s="50">
        <f>LOGIC!D5</f>
        <v/>
      </c>
      <c r="D22" s="50">
        <f>LOGIC!H5</f>
        <v/>
      </c>
      <c r="E22" s="51">
        <f>LOGIC!I5</f>
        <v/>
      </c>
    </row>
    <row r="23">
      <c r="A23" s="48">
        <f>LOGIC!A6</f>
        <v/>
      </c>
      <c r="B23" s="49">
        <f>LOGIC!B6</f>
        <v/>
      </c>
      <c r="C23" s="50">
        <f>LOGIC!D6</f>
        <v/>
      </c>
      <c r="D23" s="50">
        <f>LOGIC!H6</f>
        <v/>
      </c>
      <c r="E23" s="51">
        <f>LOGIC!I6</f>
        <v/>
      </c>
    </row>
    <row r="24">
      <c r="A24" s="48">
        <f>LOGIC!A7</f>
        <v/>
      </c>
      <c r="B24" s="49">
        <f>LOGIC!B7</f>
        <v/>
      </c>
      <c r="C24" s="50">
        <f>LOGIC!D7</f>
        <v/>
      </c>
      <c r="D24" s="50">
        <f>LOGIC!H7</f>
        <v/>
      </c>
      <c r="E24" s="51">
        <f>LOGIC!I7</f>
        <v/>
      </c>
    </row>
    <row r="25">
      <c r="A25" s="48">
        <f>LOGIC!A8</f>
        <v/>
      </c>
      <c r="B25" s="49">
        <f>LOGIC!B8</f>
        <v/>
      </c>
      <c r="C25" s="50">
        <f>LOGIC!D8</f>
        <v/>
      </c>
      <c r="D25" s="50">
        <f>LOGIC!H8</f>
        <v/>
      </c>
      <c r="E25" s="51">
        <f>LOGIC!I8</f>
        <v/>
      </c>
    </row>
    <row r="26">
      <c r="A26" s="48">
        <f>LOGIC!A9</f>
        <v/>
      </c>
      <c r="B26" s="49">
        <f>LOGIC!B9</f>
        <v/>
      </c>
      <c r="C26" s="50">
        <f>LOGIC!D9</f>
        <v/>
      </c>
      <c r="D26" s="50">
        <f>LOGIC!H9</f>
        <v/>
      </c>
      <c r="E26" s="51">
        <f>LOGIC!I9</f>
        <v/>
      </c>
    </row>
    <row r="27">
      <c r="A27" s="48">
        <f>LOGIC!A10</f>
        <v/>
      </c>
      <c r="B27" s="49">
        <f>LOGIC!B10</f>
        <v/>
      </c>
      <c r="C27" s="50">
        <f>LOGIC!D10</f>
        <v/>
      </c>
      <c r="D27" s="50">
        <f>LOGIC!H10</f>
        <v/>
      </c>
      <c r="E27" s="51">
        <f>LOGIC!I10</f>
        <v/>
      </c>
    </row>
    <row r="28">
      <c r="A28" s="48">
        <f>LOGIC!A11</f>
        <v/>
      </c>
      <c r="B28" s="49">
        <f>LOGIC!B11</f>
        <v/>
      </c>
      <c r="C28" s="50">
        <f>LOGIC!D11</f>
        <v/>
      </c>
      <c r="D28" s="50">
        <f>LOGIC!H11</f>
        <v/>
      </c>
      <c r="E28" s="51">
        <f>LOGIC!I11</f>
        <v/>
      </c>
    </row>
    <row r="29">
      <c r="A29" s="48">
        <f>LOGIC!A12</f>
        <v/>
      </c>
      <c r="B29" s="49">
        <f>LOGIC!B12</f>
        <v/>
      </c>
      <c r="C29" s="50">
        <f>LOGIC!D12</f>
        <v/>
      </c>
      <c r="D29" s="50">
        <f>LOGIC!H12</f>
        <v/>
      </c>
      <c r="E29" s="51">
        <f>LOGIC!I12</f>
        <v/>
      </c>
    </row>
    <row r="30">
      <c r="A30" s="48">
        <f>LOGIC!A13</f>
        <v/>
      </c>
      <c r="B30" s="49">
        <f>LOGIC!B13</f>
        <v/>
      </c>
      <c r="C30" s="50">
        <f>LOGIC!D13</f>
        <v/>
      </c>
      <c r="D30" s="50">
        <f>LOGIC!H13</f>
        <v/>
      </c>
      <c r="E30" s="51">
        <f>LOGIC!I13</f>
        <v/>
      </c>
    </row>
    <row r="31">
      <c r="A31" s="48">
        <f>LOGIC!A14</f>
        <v/>
      </c>
      <c r="B31" s="49">
        <f>LOGIC!B14</f>
        <v/>
      </c>
      <c r="C31" s="50">
        <f>LOGIC!D14</f>
        <v/>
      </c>
      <c r="D31" s="50">
        <f>LOGIC!H14</f>
        <v/>
      </c>
      <c r="E31" s="51">
        <f>LOGIC!I14</f>
        <v/>
      </c>
    </row>
    <row r="32">
      <c r="A32" s="48">
        <f>LOGIC!A15</f>
        <v/>
      </c>
      <c r="B32" s="49">
        <f>LOGIC!B15</f>
        <v/>
      </c>
      <c r="C32" s="50">
        <f>LOGIC!D15</f>
        <v/>
      </c>
      <c r="D32" s="50">
        <f>LOGIC!H15</f>
        <v/>
      </c>
      <c r="E32" s="51">
        <f>LOGIC!I15</f>
        <v/>
      </c>
    </row>
    <row r="33">
      <c r="A33" s="48">
        <f>LOGIC!A16</f>
        <v/>
      </c>
      <c r="B33" s="49">
        <f>LOGIC!B16</f>
        <v/>
      </c>
      <c r="C33" s="50">
        <f>LOGIC!D16</f>
        <v/>
      </c>
      <c r="D33" s="50">
        <f>LOGIC!H16</f>
        <v/>
      </c>
      <c r="E33" s="51">
        <f>LOGIC!I16</f>
        <v/>
      </c>
    </row>
    <row r="34">
      <c r="A34" s="48">
        <f>LOGIC!A17</f>
        <v/>
      </c>
      <c r="B34" s="49">
        <f>LOGIC!B17</f>
        <v/>
      </c>
      <c r="C34" s="50">
        <f>LOGIC!D17</f>
        <v/>
      </c>
      <c r="D34" s="50">
        <f>LOGIC!H17</f>
        <v/>
      </c>
      <c r="E34" s="51">
        <f>LOGIC!I17</f>
        <v/>
      </c>
    </row>
    <row r="35">
      <c r="A35" s="48">
        <f>LOGIC!A18</f>
        <v/>
      </c>
      <c r="B35" s="49">
        <f>LOGIC!B18</f>
        <v/>
      </c>
      <c r="C35" s="50">
        <f>LOGIC!D18</f>
        <v/>
      </c>
      <c r="D35" s="50">
        <f>LOGIC!H18</f>
        <v/>
      </c>
      <c r="E35" s="51">
        <f>LOGIC!I18</f>
        <v/>
      </c>
    </row>
    <row r="37" ht="24" customHeight="1">
      <c r="A37" s="52" t="inlineStr">
        <is>
          <t>RangeLead.com  |  Premium B2B Lead Data  |  Free Download — rangelead.com/free-tools</t>
        </is>
      </c>
    </row>
  </sheetData>
  <mergeCells count="6">
    <mergeCell ref="A4:E4"/>
    <mergeCell ref="A2:E2"/>
    <mergeCell ref="A19:E19"/>
    <mergeCell ref="A11:E11"/>
    <mergeCell ref="A1:E1"/>
    <mergeCell ref="A37:E37"/>
  </mergeCells>
  <conditionalFormatting sqref="C21:C35">
    <cfRule type="cellIs" priority="1" operator="greaterThanOrEqual" dxfId="0">
      <formula>0.5</formula>
    </cfRule>
    <cfRule type="cellIs" priority="2" operator="between" dxfId="1">
      <formula>0.2</formula>
      <formula>0.499</formula>
    </cfRule>
    <cfRule type="cellIs" priority="3" operator="lessThan" dxfId="2">
      <formula>0.2</formula>
    </cfRule>
  </conditionalFormatting>
  <conditionalFormatting sqref="E21:E35">
    <cfRule type="cellIs" priority="4" operator="equal" dxfId="0">
      <formula>"STAR"</formula>
    </cfRule>
    <cfRule type="cellIs" priority="5" operator="equal" dxfId="1">
      <formula>"CORE"</formula>
    </cfRule>
    <cfRule type="cellIs" priority="6" operator="equal" dxfId="2">
      <formula>"AT RISK"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