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00%"/>
    <numFmt numFmtId="166" formatCode="&quot;$&quot;#,##0"/>
    <numFmt numFmtId="167" formatCode="0.0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0F1B2D"/>
      <sz val="11"/>
    </font>
    <font>
      <name val="Aptos"/>
      <b val="1"/>
      <color rgb="00FFFFFF"/>
      <sz val="10"/>
    </font>
    <font>
      <name val="Aptos"/>
      <b val="1"/>
      <color rgb="00FFFFFF"/>
      <sz val="16"/>
    </font>
    <font>
      <name val="Aptos"/>
      <b val="1"/>
      <color rgb="000F1B2D"/>
      <sz val="16"/>
    </font>
    <font>
      <name val="Aptos"/>
      <b val="1"/>
      <color rgb="000F1B2D"/>
      <sz val="13"/>
    </font>
  </fonts>
  <fills count="14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FFF"/>
        <bgColor rgb="00FFFFFF"/>
      </patternFill>
    </fill>
    <fill>
      <patternFill patternType="solid">
        <fgColor rgb="00FFFDE7"/>
        <bgColor rgb="00FFFDE7"/>
      </patternFill>
    </fill>
    <fill>
      <patternFill patternType="solid">
        <fgColor rgb="00DC2626"/>
        <bgColor rgb="00DC2626"/>
      </patternFill>
    </fill>
    <fill>
      <patternFill patternType="solid">
        <fgColor rgb="00D97706"/>
        <bgColor rgb="00D97706"/>
      </patternFill>
    </fill>
    <fill>
      <patternFill patternType="solid">
        <fgColor rgb="000891B2"/>
        <bgColor rgb="000891B2"/>
      </patternFill>
    </fill>
    <fill>
      <patternFill patternType="solid">
        <fgColor rgb="00F1F5F9"/>
        <bgColor rgb="00F1F5F9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5" fontId="7" fillId="5" borderId="1" applyAlignment="1" pivotButton="0" quotePrefix="0" xfId="0">
      <alignment horizontal="center" vertical="center"/>
    </xf>
    <xf numFmtId="3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6" fillId="7" borderId="1" applyAlignment="1" pivotButton="0" quotePrefix="0" xfId="0">
      <alignment horizontal="left" vertical="center"/>
    </xf>
    <xf numFmtId="166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5" fillId="10" borderId="1" applyAlignment="1" pivotButton="0" quotePrefix="0" xfId="0">
      <alignment horizontal="left" vertical="center"/>
    </xf>
    <xf numFmtId="0" fontId="0" fillId="10" borderId="1" pivotButton="0" quotePrefix="0" xfId="0"/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0" fontId="6" fillId="12" borderId="1" applyAlignment="1" pivotButton="0" quotePrefix="0" xfId="0">
      <alignment horizontal="left" vertical="center"/>
    </xf>
    <xf numFmtId="166" fontId="9" fillId="12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/>
    </xf>
    <xf numFmtId="3" fontId="7" fillId="12" borderId="1" applyAlignment="1" pivotButton="0" quotePrefix="0" xfId="0">
      <alignment horizontal="center" vertical="center"/>
    </xf>
    <xf numFmtId="166" fontId="7" fillId="12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164" fontId="9" fillId="12" borderId="1" applyAlignment="1" pivotButton="0" quotePrefix="0" xfId="0">
      <alignment horizontal="center" vertical="center"/>
    </xf>
    <xf numFmtId="0" fontId="9" fillId="12" borderId="1" applyAlignment="1" pivotButton="0" quotePrefix="0" xfId="0">
      <alignment horizontal="center" vertical="center"/>
    </xf>
    <xf numFmtId="167" fontId="9" fillId="12" borderId="1" applyAlignment="1" pivotButton="0" quotePrefix="0" xfId="0">
      <alignment horizontal="center" vertical="center"/>
    </xf>
    <xf numFmtId="2" fontId="9" fillId="12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167" fontId="12" fillId="13" borderId="1" applyAlignment="1" pivotButton="0" quotePrefix="0" xfId="0">
      <alignment horizontal="center" vertical="center"/>
    </xf>
    <xf numFmtId="0" fontId="13" fillId="13" borderId="1" applyAlignment="1" pivotButton="0" quotePrefix="0" xfId="0">
      <alignment horizontal="center" vertical="center"/>
    </xf>
    <xf numFmtId="166" fontId="13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0" fontId="10" fillId="3" borderId="1" applyAlignment="1" pivotButton="0" quotePrefix="0" xfId="0">
      <alignment horizontal="center" vertical="center" wrapText="1"/>
    </xf>
    <xf numFmtId="167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167" fontId="9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EXPANSION FEASIBILITY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whether expanding into a new market or location is financially viable. Score opportunities by ROI, payback, risk, and competitive factors.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Market size and addressable share</t>
        </is>
      </c>
    </row>
    <row r="9" ht="22" customHeight="1">
      <c r="A9" s="6" t="inlineStr">
        <is>
          <t xml:space="preserve">  • Entry costs (one-time setup)</t>
        </is>
      </c>
    </row>
    <row r="10" ht="22" customHeight="1">
      <c r="A10" s="6" t="inlineStr">
        <is>
          <t xml:space="preserve">  • Ongoing monthly costs</t>
        </is>
      </c>
    </row>
    <row r="11" ht="22" customHeight="1">
      <c r="A11" s="6" t="inlineStr">
        <is>
          <t xml:space="preserve">  • Expected monthly revenue ramp</t>
        </is>
      </c>
    </row>
    <row r="12" ht="22" customHeight="1">
      <c r="A12" s="6" t="inlineStr">
        <is>
          <t xml:space="preserve">  • Competition intensity (1-10)</t>
        </is>
      </c>
    </row>
    <row r="13" ht="22" customHeight="1">
      <c r="A13" s="6" t="inlineStr">
        <is>
          <t xml:space="preserve">  • Risk factors and ratings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Feasibility Score (0-100)</t>
        </is>
      </c>
    </row>
    <row r="17" ht="22" customHeight="1">
      <c r="A17" s="6" t="inlineStr">
        <is>
          <t xml:space="preserve">  • Projected ROI over 3 years</t>
        </is>
      </c>
    </row>
    <row r="18" ht="22" customHeight="1">
      <c r="A18" s="6" t="inlineStr">
        <is>
          <t xml:space="preserve">  • Payback Period</t>
        </is>
      </c>
    </row>
    <row r="19" ht="22" customHeight="1">
      <c r="A19" s="6" t="inlineStr">
        <is>
          <t xml:space="preserve">  • Risk-Adjusted NPV</t>
        </is>
      </c>
    </row>
    <row r="20" ht="22" customHeight="1">
      <c r="A20" s="6" t="inlineStr">
        <is>
          <t xml:space="preserve">  • Monthly cash flow projections</t>
        </is>
      </c>
    </row>
    <row r="21" ht="22" customHeight="1">
      <c r="A21" s="6" t="inlineStr">
        <is>
          <t xml:space="preserve">  • Go / No-Go recommendation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Feasibility Parameters</t>
        </is>
      </c>
      <c r="B1" s="8" t="n"/>
      <c r="C1" s="8" t="n"/>
    </row>
    <row r="3" ht="26" customHeight="1">
      <c r="A3" s="9" t="inlineStr">
        <is>
          <t>Discount Rate (annual)</t>
        </is>
      </c>
      <c r="B3" s="10" t="n">
        <v>0.12</v>
      </c>
      <c r="C3" s="11" t="inlineStr">
        <is>
          <t>Annual discount rate for NPV</t>
        </is>
      </c>
    </row>
    <row r="4" ht="26" customHeight="1">
      <c r="A4" s="9" t="inlineStr">
        <is>
          <t>Monthly Discount Rate</t>
        </is>
      </c>
      <c r="B4" s="12">
        <f>(1+B3)^(1/12)-1</f>
        <v/>
      </c>
      <c r="C4" s="11" t="inlineStr">
        <is>
          <t>Calculated: (1+annual)^(1/12)-1</t>
        </is>
      </c>
    </row>
    <row r="5" ht="26" customHeight="1">
      <c r="A5" s="9" t="inlineStr">
        <is>
          <t>Projection Months</t>
        </is>
      </c>
      <c r="B5" s="13" t="n">
        <v>36</v>
      </c>
      <c r="C5" s="11" t="inlineStr">
        <is>
          <t>3-year projection horizon</t>
        </is>
      </c>
    </row>
    <row r="6" ht="26" customHeight="1">
      <c r="A6" s="9" t="inlineStr">
        <is>
          <t>Risk Premium (%)</t>
        </is>
      </c>
      <c r="B6" s="10" t="n">
        <v>0.05</v>
      </c>
      <c r="C6" s="11" t="inlineStr">
        <is>
          <t>Added to discount for high-risk</t>
        </is>
      </c>
    </row>
    <row r="7" ht="26" customHeight="1">
      <c r="A7" s="9" t="inlineStr">
        <is>
          <t>Min Feasibility Score (Go)</t>
        </is>
      </c>
      <c r="B7" s="13" t="n">
        <v>60</v>
      </c>
      <c r="C7" s="11" t="inlineStr">
        <is>
          <t>Below this = No-Go</t>
        </is>
      </c>
    </row>
    <row r="8" ht="26" customHeight="1">
      <c r="A8" s="9" t="inlineStr">
        <is>
          <t>Min ROI Threshold</t>
        </is>
      </c>
      <c r="B8" s="14" t="n">
        <v>0.2</v>
      </c>
      <c r="C8" s="11" t="inlineStr">
        <is>
          <t>Minimum acceptable ROI</t>
        </is>
      </c>
    </row>
    <row r="10" ht="28" customHeight="1">
      <c r="A10" s="15" t="inlineStr">
        <is>
          <t xml:space="preserve">  SCORING WEIGHTS</t>
        </is>
      </c>
      <c r="B10" s="16" t="n"/>
      <c r="C10" s="16" t="n"/>
    </row>
    <row r="12" ht="26" customHeight="1">
      <c r="A12" s="9" t="inlineStr">
        <is>
          <t>Financial Weight</t>
        </is>
      </c>
      <c r="B12" s="14" t="n">
        <v>0.4</v>
      </c>
      <c r="C12" s="11" t="inlineStr">
        <is>
          <t>Weight for financial factors</t>
        </is>
      </c>
    </row>
    <row r="13" ht="26" customHeight="1">
      <c r="A13" s="9" t="inlineStr">
        <is>
          <t>Market Weight</t>
        </is>
      </c>
      <c r="B13" s="14" t="n">
        <v>0.3</v>
      </c>
      <c r="C13" s="11" t="inlineStr">
        <is>
          <t>Weight for market factors</t>
        </is>
      </c>
    </row>
    <row r="14" ht="26" customHeight="1">
      <c r="A14" s="9" t="inlineStr">
        <is>
          <t>Risk Weight</t>
        </is>
      </c>
      <c r="B14" s="14" t="n">
        <v>0.3</v>
      </c>
      <c r="C14" s="11" t="inlineStr">
        <is>
          <t>Weight for risk factors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C35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30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</cols>
  <sheetData>
    <row r="1" ht="28" customHeight="1">
      <c r="A1" s="17" t="inlineStr">
        <is>
          <t xml:space="preserve">  EXPANSION INPUTS — Enter in yellow cells</t>
        </is>
      </c>
      <c r="B1" s="18" t="n"/>
      <c r="C1" s="18" t="n"/>
    </row>
    <row r="3" ht="28" customHeight="1">
      <c r="A3" s="15" t="inlineStr">
        <is>
          <t xml:space="preserve">  MARKET ANALYSIS</t>
        </is>
      </c>
      <c r="B3" s="16" t="n"/>
      <c r="C3" s="16" t="n"/>
    </row>
    <row r="4" ht="28" customHeight="1">
      <c r="A4" s="19" t="inlineStr">
        <is>
          <t>Total Market Size ($)</t>
        </is>
      </c>
      <c r="B4" s="20" t="n">
        <v>50000000</v>
      </c>
      <c r="C4" s="11" t="inlineStr">
        <is>
          <t>Total addressable market value</t>
        </is>
      </c>
    </row>
    <row r="5" ht="28" customHeight="1">
      <c r="A5" s="19" t="inlineStr">
        <is>
          <t>Target Market Share (%)</t>
        </is>
      </c>
      <c r="B5" s="21" t="n">
        <v>0.03</v>
      </c>
      <c r="C5" s="11" t="inlineStr">
        <is>
          <t>Realistic share within 3 years</t>
        </is>
      </c>
    </row>
    <row r="6" ht="28" customHeight="1">
      <c r="A6" s="19" t="inlineStr">
        <is>
          <t>Market Growth Rate (%/yr)</t>
        </is>
      </c>
      <c r="B6" s="21" t="n">
        <v>0.08</v>
      </c>
      <c r="C6" s="11" t="inlineStr">
        <is>
          <t>Annual market growth</t>
        </is>
      </c>
    </row>
    <row r="7" ht="28" customHeight="1">
      <c r="A7" s="19" t="inlineStr">
        <is>
          <t>Number of Competitors</t>
        </is>
      </c>
      <c r="B7" s="22" t="n">
        <v>12</v>
      </c>
      <c r="C7" s="11" t="inlineStr">
        <is>
          <t>Direct competitors in market</t>
        </is>
      </c>
    </row>
    <row r="8" ht="28" customHeight="1">
      <c r="A8" s="19" t="inlineStr">
        <is>
          <t>Competition Intensity (1-10)</t>
        </is>
      </c>
      <c r="B8" s="22" t="n">
        <v>6</v>
      </c>
      <c r="C8" s="11" t="inlineStr">
        <is>
          <t>1=low, 10=extremely competitive</t>
        </is>
      </c>
    </row>
    <row r="10" ht="28" customHeight="1">
      <c r="A10" s="23" t="inlineStr">
        <is>
          <t xml:space="preserve">  ENTRY COSTS</t>
        </is>
      </c>
      <c r="B10" s="24" t="n"/>
      <c r="C10" s="24" t="n"/>
    </row>
    <row r="11" ht="28" customHeight="1">
      <c r="A11" s="19" t="inlineStr">
        <is>
          <t>Facility Setup / Build-out</t>
        </is>
      </c>
      <c r="B11" s="20" t="n">
        <v>150000</v>
      </c>
      <c r="C11" s="11" t="inlineStr">
        <is>
          <t>One-time construction/setup</t>
        </is>
      </c>
    </row>
    <row r="12" ht="28" customHeight="1">
      <c r="A12" s="19" t="inlineStr">
        <is>
          <t>Equipment &amp; Technology</t>
        </is>
      </c>
      <c r="B12" s="20" t="n">
        <v>75000</v>
      </c>
      <c r="C12" s="11" t="inlineStr">
        <is>
          <t>Machinery, IT, hardware</t>
        </is>
      </c>
    </row>
    <row r="13" ht="28" customHeight="1">
      <c r="A13" s="19" t="inlineStr">
        <is>
          <t>Legal &amp; Licensing</t>
        </is>
      </c>
      <c r="B13" s="20" t="n">
        <v>25000</v>
      </c>
      <c r="C13" s="11" t="inlineStr">
        <is>
          <t>Permits, legal fees</t>
        </is>
      </c>
    </row>
    <row r="14" ht="28" customHeight="1">
      <c r="A14" s="19" t="inlineStr">
        <is>
          <t>Marketing Launch</t>
        </is>
      </c>
      <c r="B14" s="20" t="n">
        <v>50000</v>
      </c>
      <c r="C14" s="11" t="inlineStr">
        <is>
          <t>Initial campaign budget</t>
        </is>
      </c>
    </row>
    <row r="15" ht="28" customHeight="1">
      <c r="A15" s="19" t="inlineStr">
        <is>
          <t>Hiring &amp; Training</t>
        </is>
      </c>
      <c r="B15" s="20" t="n">
        <v>80000</v>
      </c>
      <c r="C15" s="11" t="inlineStr">
        <is>
          <t>Initial staffing costs</t>
        </is>
      </c>
    </row>
    <row r="16" ht="28" customHeight="1">
      <c r="A16" s="19" t="inlineStr">
        <is>
          <t>Working Capital Reserve</t>
        </is>
      </c>
      <c r="B16" s="20" t="n">
        <v>100000</v>
      </c>
      <c r="C16" s="11" t="inlineStr">
        <is>
          <t>Cash buffer for first months</t>
        </is>
      </c>
    </row>
    <row r="18" ht="28" customHeight="1">
      <c r="A18" s="25" t="inlineStr">
        <is>
          <t xml:space="preserve">  ONGOING MONTHLY COSTS</t>
        </is>
      </c>
      <c r="B18" s="26" t="n"/>
      <c r="C18" s="26" t="n"/>
    </row>
    <row r="19" ht="28" customHeight="1">
      <c r="A19" s="19" t="inlineStr">
        <is>
          <t>Rent &amp; Facilities</t>
        </is>
      </c>
      <c r="B19" s="20" t="n">
        <v>8000</v>
      </c>
      <c r="C19" s="11" t="inlineStr">
        <is>
          <t>Monthly lease/rent</t>
        </is>
      </c>
    </row>
    <row r="20" ht="28" customHeight="1">
      <c r="A20" s="19" t="inlineStr">
        <is>
          <t>Salaries (monthly)</t>
        </is>
      </c>
      <c r="B20" s="20" t="n">
        <v>35000</v>
      </c>
      <c r="C20" s="11" t="inlineStr">
        <is>
          <t>Total monthly payroll</t>
        </is>
      </c>
    </row>
    <row r="21" ht="28" customHeight="1">
      <c r="A21" s="19" t="inlineStr">
        <is>
          <t>Marketing (monthly)</t>
        </is>
      </c>
      <c r="B21" s="20" t="n">
        <v>5000</v>
      </c>
      <c r="C21" s="11" t="inlineStr">
        <is>
          <t>Ongoing marketing spend</t>
        </is>
      </c>
    </row>
    <row r="22" ht="28" customHeight="1">
      <c r="A22" s="19" t="inlineStr">
        <is>
          <t>Operations (monthly)</t>
        </is>
      </c>
      <c r="B22" s="20" t="n">
        <v>4000</v>
      </c>
      <c r="C22" s="11" t="inlineStr">
        <is>
          <t>Utilities, supplies, misc</t>
        </is>
      </c>
    </row>
    <row r="23" ht="28" customHeight="1">
      <c r="A23" s="19" t="inlineStr">
        <is>
          <t>Other (monthly)</t>
        </is>
      </c>
      <c r="B23" s="20" t="n">
        <v>2000</v>
      </c>
      <c r="C23" s="11" t="inlineStr">
        <is>
          <t>Miscellaneous monthly</t>
        </is>
      </c>
    </row>
    <row r="25" ht="28" customHeight="1">
      <c r="A25" s="27" t="inlineStr">
        <is>
          <t xml:space="preserve">  REVENUE PROJECTIONS</t>
        </is>
      </c>
      <c r="B25" s="28" t="n"/>
      <c r="C25" s="28" t="n"/>
    </row>
    <row r="26" ht="28" customHeight="1">
      <c r="A26" s="19" t="inlineStr">
        <is>
          <t>Month 1 Revenue</t>
        </is>
      </c>
      <c r="B26" s="20" t="n">
        <v>15000</v>
      </c>
      <c r="C26" s="11" t="inlineStr">
        <is>
          <t>Expected first month revenue</t>
        </is>
      </c>
    </row>
    <row r="27" ht="28" customHeight="1">
      <c r="A27" s="19" t="inlineStr">
        <is>
          <t>Month 6 Revenue</t>
        </is>
      </c>
      <c r="B27" s="20" t="n">
        <v>45000</v>
      </c>
      <c r="C27" s="11" t="inlineStr">
        <is>
          <t>Expected month 6 revenue</t>
        </is>
      </c>
    </row>
    <row r="28" ht="28" customHeight="1">
      <c r="A28" s="19" t="inlineStr">
        <is>
          <t>Month 12 Revenue (steady)</t>
        </is>
      </c>
      <c r="B28" s="20" t="n">
        <v>75000</v>
      </c>
      <c r="C28" s="11" t="inlineStr">
        <is>
          <t>Expected steady state monthly</t>
        </is>
      </c>
    </row>
    <row r="29" ht="28" customHeight="1">
      <c r="A29" s="19" t="inlineStr">
        <is>
          <t>Annual Revenue Growth After Y1</t>
        </is>
      </c>
      <c r="B29" s="21" t="n">
        <v>0.1</v>
      </c>
      <c r="C29" s="11" t="inlineStr">
        <is>
          <t>Growth rate after ramp-up</t>
        </is>
      </c>
    </row>
    <row r="31" ht="28" customHeight="1">
      <c r="A31" s="23" t="inlineStr">
        <is>
          <t xml:space="preserve">  RISK ASSESSMENT</t>
        </is>
      </c>
      <c r="B31" s="24" t="n"/>
      <c r="C31" s="24" t="n"/>
    </row>
    <row r="32" ht="28" customHeight="1">
      <c r="A32" s="19" t="inlineStr">
        <is>
          <t>Regulatory Risk (1-10)</t>
        </is>
      </c>
      <c r="B32" s="22" t="n">
        <v>4</v>
      </c>
      <c r="C32" s="11" t="inlineStr">
        <is>
          <t>1=low risk, 10=high risk</t>
        </is>
      </c>
    </row>
    <row r="33" ht="28" customHeight="1">
      <c r="A33" s="19" t="inlineStr">
        <is>
          <t>Execution Risk (1-10)</t>
        </is>
      </c>
      <c r="B33" s="22" t="n">
        <v>5</v>
      </c>
      <c r="C33" s="11" t="inlineStr">
        <is>
          <t>Team capability to execute</t>
        </is>
      </c>
    </row>
    <row r="34" ht="28" customHeight="1">
      <c r="A34" s="19" t="inlineStr">
        <is>
          <t>Market Timing Risk (1-10)</t>
        </is>
      </c>
      <c r="B34" s="22" t="n">
        <v>3</v>
      </c>
      <c r="C34" s="11" t="inlineStr">
        <is>
          <t>Right time to enter?</t>
        </is>
      </c>
    </row>
    <row r="35" ht="28" customHeight="1">
      <c r="A35" s="19" t="inlineStr">
        <is>
          <t>Financial Risk (1-10)</t>
        </is>
      </c>
      <c r="B35" s="22" t="n">
        <v>5</v>
      </c>
      <c r="C35" s="11" t="inlineStr">
        <is>
          <t>Cash flow / funding risk</t>
        </is>
      </c>
    </row>
  </sheetData>
  <mergeCells count="6">
    <mergeCell ref="A10:C10"/>
    <mergeCell ref="A25:C25"/>
    <mergeCell ref="A1:C1"/>
    <mergeCell ref="A31:C31"/>
    <mergeCell ref="A18:C18"/>
    <mergeCell ref="A3:C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E70"/>
  <sheetViews>
    <sheetView showGridLines="0" zoomScale="110" workbookViewId="0">
      <selection activeCell="A1" sqref="A1"/>
    </sheetView>
  </sheetViews>
  <sheetFormatPr baseColWidth="8" defaultRowHeight="15"/>
  <cols>
    <col width="32" customWidth="1" min="1" max="1"/>
    <col width="18" customWidth="1" min="2" max="2"/>
    <col width="18" customWidth="1" min="3" max="3"/>
    <col width="18" customWidth="1" min="4" max="4"/>
    <col width="18" customWidth="1" min="5" max="5"/>
    <col width="16" customWidth="1" min="6" max="6"/>
    <col width="16" customWidth="1" min="7" max="7"/>
    <col width="16" customWidth="1" min="8" max="8"/>
    <col width="16" customWidth="1" min="9" max="9"/>
    <col width="16" customWidth="1" min="10" max="10"/>
  </cols>
  <sheetData>
    <row r="1" ht="28" customHeight="1">
      <c r="A1" s="25" t="inlineStr">
        <is>
          <t xml:space="preserve">  CALCULATIONS — do NOT edit</t>
        </is>
      </c>
      <c r="B1" s="26" t="n"/>
      <c r="C1" s="26" t="n"/>
      <c r="D1" s="26" t="n"/>
      <c r="E1" s="26" t="n"/>
    </row>
    <row r="3" ht="28" customHeight="1">
      <c r="A3" s="29" t="inlineStr">
        <is>
          <t>Total Entry Cost</t>
        </is>
      </c>
      <c r="B3" s="30">
        <f>SUM(INPUT!B11:B16)</f>
        <v/>
      </c>
    </row>
    <row r="4" ht="28" customHeight="1">
      <c r="A4" s="29" t="inlineStr">
        <is>
          <t>Monthly Operating Cost</t>
        </is>
      </c>
      <c r="B4" s="30">
        <f>SUM(INPUT!B19:B23)</f>
        <v/>
      </c>
    </row>
    <row r="5" ht="28" customHeight="1">
      <c r="A5" s="29" t="inlineStr">
        <is>
          <t>Annual Operating Cost</t>
        </is>
      </c>
      <c r="B5" s="30">
        <f>B4*12</f>
        <v/>
      </c>
    </row>
    <row r="6" ht="28" customHeight="1">
      <c r="A6" s="29" t="inlineStr">
        <is>
          <t>Addressable Revenue (annual)</t>
        </is>
      </c>
      <c r="B6" s="30">
        <f>INPUT!B4*INPUT!B5</f>
        <v/>
      </c>
    </row>
    <row r="8" ht="28" customHeight="1">
      <c r="A8" s="15" t="inlineStr">
        <is>
          <t xml:space="preserve">  MONTHLY CASH FLOW PROJECTION (36 MONTHS)</t>
        </is>
      </c>
      <c r="B8" s="16" t="n"/>
      <c r="C8" s="16" t="n"/>
      <c r="D8" s="16" t="n"/>
      <c r="E8" s="16" t="n"/>
    </row>
    <row r="9" ht="28" customHeight="1">
      <c r="A9" s="31" t="inlineStr">
        <is>
          <t>Month</t>
        </is>
      </c>
      <c r="B9" s="31" t="inlineStr">
        <is>
          <t>Revenue</t>
        </is>
      </c>
      <c r="C9" s="31" t="inlineStr">
        <is>
          <t>Costs</t>
        </is>
      </c>
      <c r="D9" s="31" t="inlineStr">
        <is>
          <t>Net Cash Flow</t>
        </is>
      </c>
      <c r="E9" s="31" t="inlineStr">
        <is>
          <t>Cumulative CF</t>
        </is>
      </c>
    </row>
    <row r="10">
      <c r="A10" s="32" t="n">
        <v>1</v>
      </c>
      <c r="B10" s="33">
        <f>INPUT!B26+(INPUT!B27-INPUT!B26)*(1-1)/5</f>
        <v/>
      </c>
      <c r="C10" s="33">
        <f>B3+B4</f>
        <v/>
      </c>
      <c r="D10" s="33">
        <f>B10-C10</f>
        <v/>
      </c>
      <c r="E10" s="33">
        <f>D10</f>
        <v/>
      </c>
    </row>
    <row r="11">
      <c r="A11" s="32" t="n">
        <v>2</v>
      </c>
      <c r="B11" s="33">
        <f>INPUT!B26+(INPUT!B27-INPUT!B26)*(2-1)/5</f>
        <v/>
      </c>
      <c r="C11" s="33">
        <f>B4</f>
        <v/>
      </c>
      <c r="D11" s="33">
        <f>B11-C11</f>
        <v/>
      </c>
      <c r="E11" s="33">
        <f>E10+D11</f>
        <v/>
      </c>
    </row>
    <row r="12">
      <c r="A12" s="32" t="n">
        <v>3</v>
      </c>
      <c r="B12" s="33">
        <f>INPUT!B26+(INPUT!B27-INPUT!B26)*(3-1)/5</f>
        <v/>
      </c>
      <c r="C12" s="33">
        <f>B4</f>
        <v/>
      </c>
      <c r="D12" s="33">
        <f>B12-C12</f>
        <v/>
      </c>
      <c r="E12" s="33">
        <f>E11+D12</f>
        <v/>
      </c>
    </row>
    <row r="13">
      <c r="A13" s="32" t="n">
        <v>4</v>
      </c>
      <c r="B13" s="33">
        <f>INPUT!B26+(INPUT!B27-INPUT!B26)*(4-1)/5</f>
        <v/>
      </c>
      <c r="C13" s="33">
        <f>B4</f>
        <v/>
      </c>
      <c r="D13" s="33">
        <f>B13-C13</f>
        <v/>
      </c>
      <c r="E13" s="33">
        <f>E12+D13</f>
        <v/>
      </c>
    </row>
    <row r="14">
      <c r="A14" s="32" t="n">
        <v>5</v>
      </c>
      <c r="B14" s="33">
        <f>INPUT!B26+(INPUT!B27-INPUT!B26)*(5-1)/5</f>
        <v/>
      </c>
      <c r="C14" s="33">
        <f>B4</f>
        <v/>
      </c>
      <c r="D14" s="33">
        <f>B14-C14</f>
        <v/>
      </c>
      <c r="E14" s="33">
        <f>E13+D14</f>
        <v/>
      </c>
    </row>
    <row r="15">
      <c r="A15" s="32" t="n">
        <v>6</v>
      </c>
      <c r="B15" s="33">
        <f>INPUT!B26+(INPUT!B27-INPUT!B26)*(6-1)/5</f>
        <v/>
      </c>
      <c r="C15" s="33">
        <f>B4</f>
        <v/>
      </c>
      <c r="D15" s="33">
        <f>B15-C15</f>
        <v/>
      </c>
      <c r="E15" s="33">
        <f>E14+D15</f>
        <v/>
      </c>
    </row>
    <row r="16">
      <c r="A16" s="32" t="n">
        <v>7</v>
      </c>
      <c r="B16" s="33">
        <f>INPUT!B27+(INPUT!B28-INPUT!B27)*(7-6)/6</f>
        <v/>
      </c>
      <c r="C16" s="33">
        <f>B4</f>
        <v/>
      </c>
      <c r="D16" s="33">
        <f>B16-C16</f>
        <v/>
      </c>
      <c r="E16" s="33">
        <f>E15+D16</f>
        <v/>
      </c>
    </row>
    <row r="17">
      <c r="A17" s="32" t="n">
        <v>8</v>
      </c>
      <c r="B17" s="33">
        <f>INPUT!B27+(INPUT!B28-INPUT!B27)*(8-6)/6</f>
        <v/>
      </c>
      <c r="C17" s="33">
        <f>B4</f>
        <v/>
      </c>
      <c r="D17" s="33">
        <f>B17-C17</f>
        <v/>
      </c>
      <c r="E17" s="33">
        <f>E16+D17</f>
        <v/>
      </c>
    </row>
    <row r="18">
      <c r="A18" s="32" t="n">
        <v>9</v>
      </c>
      <c r="B18" s="33">
        <f>INPUT!B27+(INPUT!B28-INPUT!B27)*(9-6)/6</f>
        <v/>
      </c>
      <c r="C18" s="33">
        <f>B4</f>
        <v/>
      </c>
      <c r="D18" s="33">
        <f>B18-C18</f>
        <v/>
      </c>
      <c r="E18" s="33">
        <f>E17+D18</f>
        <v/>
      </c>
    </row>
    <row r="19">
      <c r="A19" s="32" t="n">
        <v>10</v>
      </c>
      <c r="B19" s="33">
        <f>INPUT!B27+(INPUT!B28-INPUT!B27)*(10-6)/6</f>
        <v/>
      </c>
      <c r="C19" s="33">
        <f>B4</f>
        <v/>
      </c>
      <c r="D19" s="33">
        <f>B19-C19</f>
        <v/>
      </c>
      <c r="E19" s="33">
        <f>E18+D19</f>
        <v/>
      </c>
    </row>
    <row r="20">
      <c r="A20" s="32" t="n">
        <v>11</v>
      </c>
      <c r="B20" s="33">
        <f>INPUT!B27+(INPUT!B28-INPUT!B27)*(11-6)/6</f>
        <v/>
      </c>
      <c r="C20" s="33">
        <f>B4</f>
        <v/>
      </c>
      <c r="D20" s="33">
        <f>B20-C20</f>
        <v/>
      </c>
      <c r="E20" s="33">
        <f>E19+D20</f>
        <v/>
      </c>
    </row>
    <row r="21">
      <c r="A21" s="32" t="n">
        <v>12</v>
      </c>
      <c r="B21" s="33">
        <f>INPUT!B27+(INPUT!B28-INPUT!B27)*(12-6)/6</f>
        <v/>
      </c>
      <c r="C21" s="33">
        <f>B4</f>
        <v/>
      </c>
      <c r="D21" s="33">
        <f>B21-C21</f>
        <v/>
      </c>
      <c r="E21" s="33">
        <f>E20+D21</f>
        <v/>
      </c>
    </row>
    <row r="22">
      <c r="A22" s="32" t="n">
        <v>13</v>
      </c>
      <c r="B22" s="33">
        <f>INPUT!B28*(1+INPUT!B29/12)^(13-12)</f>
        <v/>
      </c>
      <c r="C22" s="33">
        <f>B4</f>
        <v/>
      </c>
      <c r="D22" s="33">
        <f>B22-C22</f>
        <v/>
      </c>
      <c r="E22" s="33">
        <f>E21+D22</f>
        <v/>
      </c>
    </row>
    <row r="23">
      <c r="A23" s="32" t="n">
        <v>14</v>
      </c>
      <c r="B23" s="33">
        <f>INPUT!B28*(1+INPUT!B29/12)^(14-12)</f>
        <v/>
      </c>
      <c r="C23" s="33">
        <f>B4</f>
        <v/>
      </c>
      <c r="D23" s="33">
        <f>B23-C23</f>
        <v/>
      </c>
      <c r="E23" s="33">
        <f>E22+D23</f>
        <v/>
      </c>
    </row>
    <row r="24">
      <c r="A24" s="32" t="n">
        <v>15</v>
      </c>
      <c r="B24" s="33">
        <f>INPUT!B28*(1+INPUT!B29/12)^(15-12)</f>
        <v/>
      </c>
      <c r="C24" s="33">
        <f>B4</f>
        <v/>
      </c>
      <c r="D24" s="33">
        <f>B24-C24</f>
        <v/>
      </c>
      <c r="E24" s="33">
        <f>E23+D24</f>
        <v/>
      </c>
    </row>
    <row r="25">
      <c r="A25" s="32" t="n">
        <v>16</v>
      </c>
      <c r="B25" s="33">
        <f>INPUT!B28*(1+INPUT!B29/12)^(16-12)</f>
        <v/>
      </c>
      <c r="C25" s="33">
        <f>B4</f>
        <v/>
      </c>
      <c r="D25" s="33">
        <f>B25-C25</f>
        <v/>
      </c>
      <c r="E25" s="33">
        <f>E24+D25</f>
        <v/>
      </c>
    </row>
    <row r="26">
      <c r="A26" s="32" t="n">
        <v>17</v>
      </c>
      <c r="B26" s="33">
        <f>INPUT!B28*(1+INPUT!B29/12)^(17-12)</f>
        <v/>
      </c>
      <c r="C26" s="33">
        <f>B4</f>
        <v/>
      </c>
      <c r="D26" s="33">
        <f>B26-C26</f>
        <v/>
      </c>
      <c r="E26" s="33">
        <f>E25+D26</f>
        <v/>
      </c>
    </row>
    <row r="27">
      <c r="A27" s="32" t="n">
        <v>18</v>
      </c>
      <c r="B27" s="33">
        <f>INPUT!B28*(1+INPUT!B29/12)^(18-12)</f>
        <v/>
      </c>
      <c r="C27" s="33">
        <f>B4</f>
        <v/>
      </c>
      <c r="D27" s="33">
        <f>B27-C27</f>
        <v/>
      </c>
      <c r="E27" s="33">
        <f>E26+D27</f>
        <v/>
      </c>
    </row>
    <row r="28">
      <c r="A28" s="32" t="n">
        <v>19</v>
      </c>
      <c r="B28" s="33">
        <f>INPUT!B28*(1+INPUT!B29/12)^(19-12)</f>
        <v/>
      </c>
      <c r="C28" s="33">
        <f>B4</f>
        <v/>
      </c>
      <c r="D28" s="33">
        <f>B28-C28</f>
        <v/>
      </c>
      <c r="E28" s="33">
        <f>E27+D28</f>
        <v/>
      </c>
    </row>
    <row r="29">
      <c r="A29" s="32" t="n">
        <v>20</v>
      </c>
      <c r="B29" s="33">
        <f>INPUT!B28*(1+INPUT!B29/12)^(20-12)</f>
        <v/>
      </c>
      <c r="C29" s="33">
        <f>B4</f>
        <v/>
      </c>
      <c r="D29" s="33">
        <f>B29-C29</f>
        <v/>
      </c>
      <c r="E29" s="33">
        <f>E28+D29</f>
        <v/>
      </c>
    </row>
    <row r="30">
      <c r="A30" s="32" t="n">
        <v>21</v>
      </c>
      <c r="B30" s="33">
        <f>INPUT!B28*(1+INPUT!B29/12)^(21-12)</f>
        <v/>
      </c>
      <c r="C30" s="33">
        <f>B4</f>
        <v/>
      </c>
      <c r="D30" s="33">
        <f>B30-C30</f>
        <v/>
      </c>
      <c r="E30" s="33">
        <f>E29+D30</f>
        <v/>
      </c>
    </row>
    <row r="31">
      <c r="A31" s="32" t="n">
        <v>22</v>
      </c>
      <c r="B31" s="33">
        <f>INPUT!B28*(1+INPUT!B29/12)^(22-12)</f>
        <v/>
      </c>
      <c r="C31" s="33">
        <f>B4</f>
        <v/>
      </c>
      <c r="D31" s="33">
        <f>B31-C31</f>
        <v/>
      </c>
      <c r="E31" s="33">
        <f>E30+D31</f>
        <v/>
      </c>
    </row>
    <row r="32">
      <c r="A32" s="32" t="n">
        <v>23</v>
      </c>
      <c r="B32" s="33">
        <f>INPUT!B28*(1+INPUT!B29/12)^(23-12)</f>
        <v/>
      </c>
      <c r="C32" s="33">
        <f>B4</f>
        <v/>
      </c>
      <c r="D32" s="33">
        <f>B32-C32</f>
        <v/>
      </c>
      <c r="E32" s="33">
        <f>E31+D32</f>
        <v/>
      </c>
    </row>
    <row r="33">
      <c r="A33" s="32" t="n">
        <v>24</v>
      </c>
      <c r="B33" s="33">
        <f>INPUT!B28*(1+INPUT!B29/12)^(24-12)</f>
        <v/>
      </c>
      <c r="C33" s="33">
        <f>B4</f>
        <v/>
      </c>
      <c r="D33" s="33">
        <f>B33-C33</f>
        <v/>
      </c>
      <c r="E33" s="33">
        <f>E32+D33</f>
        <v/>
      </c>
    </row>
    <row r="34">
      <c r="A34" s="32" t="n">
        <v>25</v>
      </c>
      <c r="B34" s="33">
        <f>INPUT!B28*(1+INPUT!B29/12)^(25-12)</f>
        <v/>
      </c>
      <c r="C34" s="33">
        <f>B4</f>
        <v/>
      </c>
      <c r="D34" s="33">
        <f>B34-C34</f>
        <v/>
      </c>
      <c r="E34" s="33">
        <f>E33+D34</f>
        <v/>
      </c>
    </row>
    <row r="35">
      <c r="A35" s="32" t="n">
        <v>26</v>
      </c>
      <c r="B35" s="33">
        <f>INPUT!B28*(1+INPUT!B29/12)^(26-12)</f>
        <v/>
      </c>
      <c r="C35" s="33">
        <f>B4</f>
        <v/>
      </c>
      <c r="D35" s="33">
        <f>B35-C35</f>
        <v/>
      </c>
      <c r="E35" s="33">
        <f>E34+D35</f>
        <v/>
      </c>
    </row>
    <row r="36">
      <c r="A36" s="32" t="n">
        <v>27</v>
      </c>
      <c r="B36" s="33">
        <f>INPUT!B28*(1+INPUT!B29/12)^(27-12)</f>
        <v/>
      </c>
      <c r="C36" s="33">
        <f>B4</f>
        <v/>
      </c>
      <c r="D36" s="33">
        <f>B36-C36</f>
        <v/>
      </c>
      <c r="E36" s="33">
        <f>E35+D36</f>
        <v/>
      </c>
    </row>
    <row r="37">
      <c r="A37" s="32" t="n">
        <v>28</v>
      </c>
      <c r="B37" s="33">
        <f>INPUT!B28*(1+INPUT!B29/12)^(28-12)</f>
        <v/>
      </c>
      <c r="C37" s="33">
        <f>B4</f>
        <v/>
      </c>
      <c r="D37" s="33">
        <f>B37-C37</f>
        <v/>
      </c>
      <c r="E37" s="33">
        <f>E36+D37</f>
        <v/>
      </c>
    </row>
    <row r="38">
      <c r="A38" s="32" t="n">
        <v>29</v>
      </c>
      <c r="B38" s="33">
        <f>INPUT!B28*(1+INPUT!B29/12)^(29-12)</f>
        <v/>
      </c>
      <c r="C38" s="33">
        <f>B4</f>
        <v/>
      </c>
      <c r="D38" s="33">
        <f>B38-C38</f>
        <v/>
      </c>
      <c r="E38" s="33">
        <f>E37+D38</f>
        <v/>
      </c>
    </row>
    <row r="39">
      <c r="A39" s="32" t="n">
        <v>30</v>
      </c>
      <c r="B39" s="33">
        <f>INPUT!B28*(1+INPUT!B29/12)^(30-12)</f>
        <v/>
      </c>
      <c r="C39" s="33">
        <f>B4</f>
        <v/>
      </c>
      <c r="D39" s="33">
        <f>B39-C39</f>
        <v/>
      </c>
      <c r="E39" s="33">
        <f>E38+D39</f>
        <v/>
      </c>
    </row>
    <row r="40">
      <c r="A40" s="32" t="n">
        <v>31</v>
      </c>
      <c r="B40" s="33">
        <f>INPUT!B28*(1+INPUT!B29/12)^(31-12)</f>
        <v/>
      </c>
      <c r="C40" s="33">
        <f>B4</f>
        <v/>
      </c>
      <c r="D40" s="33">
        <f>B40-C40</f>
        <v/>
      </c>
      <c r="E40" s="33">
        <f>E39+D40</f>
        <v/>
      </c>
    </row>
    <row r="41">
      <c r="A41" s="32" t="n">
        <v>32</v>
      </c>
      <c r="B41" s="33">
        <f>INPUT!B28*(1+INPUT!B29/12)^(32-12)</f>
        <v/>
      </c>
      <c r="C41" s="33">
        <f>B4</f>
        <v/>
      </c>
      <c r="D41" s="33">
        <f>B41-C41</f>
        <v/>
      </c>
      <c r="E41" s="33">
        <f>E40+D41</f>
        <v/>
      </c>
    </row>
    <row r="42">
      <c r="A42" s="32" t="n">
        <v>33</v>
      </c>
      <c r="B42" s="33">
        <f>INPUT!B28*(1+INPUT!B29/12)^(33-12)</f>
        <v/>
      </c>
      <c r="C42" s="33">
        <f>B4</f>
        <v/>
      </c>
      <c r="D42" s="33">
        <f>B42-C42</f>
        <v/>
      </c>
      <c r="E42" s="33">
        <f>E41+D42</f>
        <v/>
      </c>
    </row>
    <row r="43">
      <c r="A43" s="32" t="n">
        <v>34</v>
      </c>
      <c r="B43" s="33">
        <f>INPUT!B28*(1+INPUT!B29/12)^(34-12)</f>
        <v/>
      </c>
      <c r="C43" s="33">
        <f>B4</f>
        <v/>
      </c>
      <c r="D43" s="33">
        <f>B43-C43</f>
        <v/>
      </c>
      <c r="E43" s="33">
        <f>E42+D43</f>
        <v/>
      </c>
    </row>
    <row r="44">
      <c r="A44" s="32" t="n">
        <v>35</v>
      </c>
      <c r="B44" s="33">
        <f>INPUT!B28*(1+INPUT!B29/12)^(35-12)</f>
        <v/>
      </c>
      <c r="C44" s="33">
        <f>B4</f>
        <v/>
      </c>
      <c r="D44" s="33">
        <f>B44-C44</f>
        <v/>
      </c>
      <c r="E44" s="33">
        <f>E43+D44</f>
        <v/>
      </c>
    </row>
    <row r="45">
      <c r="A45" s="32" t="n">
        <v>36</v>
      </c>
      <c r="B45" s="33">
        <f>INPUT!B28*(1+INPUT!B29/12)^(36-12)</f>
        <v/>
      </c>
      <c r="C45" s="33">
        <f>B4</f>
        <v/>
      </c>
      <c r="D45" s="33">
        <f>B45-C45</f>
        <v/>
      </c>
      <c r="E45" s="33">
        <f>E44+D45</f>
        <v/>
      </c>
    </row>
    <row r="47" ht="28" customHeight="1">
      <c r="A47" s="34" t="inlineStr">
        <is>
          <t xml:space="preserve">  FINANCIAL METRICS</t>
        </is>
      </c>
      <c r="B47" s="35" t="n"/>
      <c r="C47" s="35" t="n"/>
      <c r="D47" s="35" t="n"/>
      <c r="E47" s="35" t="n"/>
    </row>
    <row r="49" ht="28" customHeight="1">
      <c r="A49" s="29" t="inlineStr">
        <is>
          <t>Total 3-Year Revenue</t>
        </is>
      </c>
      <c r="B49" s="30">
        <f>SUM(B10:B45)</f>
        <v/>
      </c>
    </row>
    <row r="50" ht="28" customHeight="1">
      <c r="A50" s="29" t="inlineStr">
        <is>
          <t>Total 3-Year Costs</t>
        </is>
      </c>
      <c r="B50" s="30">
        <f>SUM(C10:C45)</f>
        <v/>
      </c>
    </row>
    <row r="51" ht="28" customHeight="1">
      <c r="A51" s="29" t="inlineStr">
        <is>
          <t>Total 3-Year Profit</t>
        </is>
      </c>
      <c r="B51" s="30">
        <f>B49-B50</f>
        <v/>
      </c>
    </row>
    <row r="52" ht="28" customHeight="1">
      <c r="A52" s="29" t="inlineStr">
        <is>
          <t>ROI (3-Year)</t>
        </is>
      </c>
      <c r="B52" s="36">
        <f>IFERROR(B51/B3,0)</f>
        <v/>
      </c>
    </row>
    <row r="53" ht="28" customHeight="1">
      <c r="A53" s="29" t="inlineStr">
        <is>
          <t>Annualized ROI</t>
        </is>
      </c>
      <c r="B53" s="36">
        <f>IFERROR((1+B52)^(1/3)-1,0)</f>
        <v/>
      </c>
    </row>
    <row r="54" ht="28" customHeight="1">
      <c r="A54" s="29" t="inlineStr">
        <is>
          <t>Payback Period (months)</t>
        </is>
      </c>
      <c r="B54" s="37">
        <f>IFERROR(MATCH(TRUE,INDEX(E10:E45&gt;0,0),0),"Never")</f>
        <v/>
      </c>
    </row>
    <row r="55" ht="28" customHeight="1">
      <c r="A55" s="29" t="inlineStr">
        <is>
          <t>NPV (risk-adjusted)</t>
        </is>
      </c>
      <c r="B55" s="30">
        <f>NPV(CONFIG!B4+CONFIG!B6,D10:D45)</f>
        <v/>
      </c>
    </row>
    <row r="57" ht="28" customHeight="1">
      <c r="A57" s="7" t="inlineStr">
        <is>
          <t xml:space="preserve">  FEASIBILITY SCORING</t>
        </is>
      </c>
      <c r="B57" s="8" t="n"/>
      <c r="C57" s="8" t="n"/>
      <c r="D57" s="8" t="n"/>
      <c r="E57" s="8" t="n"/>
    </row>
    <row r="59" ht="28" customHeight="1">
      <c r="A59" s="29" t="inlineStr">
        <is>
          <t>Avg Risk Score (1-10)</t>
        </is>
      </c>
      <c r="B59" s="38">
        <f>AVERAGE(INPUT!B32:B35)</f>
        <v/>
      </c>
    </row>
    <row r="60" ht="28" customHeight="1">
      <c r="A60" s="29" t="inlineStr">
        <is>
          <t>Risk Factor (0-1)</t>
        </is>
      </c>
      <c r="B60" s="39">
        <f>1-(B59/10)</f>
        <v/>
      </c>
    </row>
    <row r="61" ht="28" customHeight="1">
      <c r="A61" s="29" t="inlineStr">
        <is>
          <t>Competition Factor (0-1)</t>
        </is>
      </c>
      <c r="B61" s="39">
        <f>1-(INPUT!B8/10)</f>
        <v/>
      </c>
    </row>
    <row r="62" ht="28" customHeight="1">
      <c r="A62" s="29" t="inlineStr">
        <is>
          <t>Financial Score (0-100)</t>
        </is>
      </c>
      <c r="B62" s="38">
        <f>MIN(100,MAX(0,IFERROR(B52/CONFIG!B8*50,0)))</f>
        <v/>
      </c>
    </row>
    <row r="63" ht="28" customHeight="1">
      <c r="A63" s="29" t="inlineStr">
        <is>
          <t>Market Score (0-100)</t>
        </is>
      </c>
      <c r="B63" s="38">
        <f>MIN(100,MAX(0,(B6/1000000)*5+INPUT!B6*200+B61*40))</f>
        <v/>
      </c>
    </row>
    <row r="64" ht="28" customHeight="1">
      <c r="A64" s="29" t="inlineStr">
        <is>
          <t>Risk Score (0-100)</t>
        </is>
      </c>
      <c r="B64" s="38">
        <f>B60*100</f>
        <v/>
      </c>
    </row>
    <row r="65" ht="28" customHeight="1">
      <c r="A65" s="29" t="inlineStr">
        <is>
          <t>Weighted Feasibility Score</t>
        </is>
      </c>
      <c r="B65" s="38">
        <f>B62*CONFIG!B12+B63*CONFIG!B13+B64*CONFIG!B14</f>
        <v/>
      </c>
    </row>
    <row r="66" ht="28" customHeight="1">
      <c r="A66" s="29" t="inlineStr">
        <is>
          <t>Go / No-Go</t>
        </is>
      </c>
      <c r="B66" s="37">
        <f>IF(B65&gt;=CONFIG!B7,"GO","NO-GO")</f>
        <v/>
      </c>
    </row>
    <row r="67" ht="28" customHeight="1">
      <c r="A67" s="29" t="inlineStr">
        <is>
          <t>Break-Even Monthly Revenue</t>
        </is>
      </c>
      <c r="B67" s="30">
        <f>B4</f>
        <v/>
      </c>
    </row>
    <row r="68" ht="28" customHeight="1">
      <c r="A68" s="29" t="inlineStr">
        <is>
          <t>Months to Break-Even Rev</t>
        </is>
      </c>
      <c r="B68" s="37">
        <f>IFERROR(IF(INPUT!B28&gt;=B67,MATCH(TRUE,INDEX(B10:B45&gt;=B67,0),0),"Never"),"Never")</f>
        <v/>
      </c>
    </row>
    <row r="69" ht="28" customHeight="1">
      <c r="A69" s="29" t="inlineStr">
        <is>
          <t>Risk-Adjusted ROI</t>
        </is>
      </c>
      <c r="B69" s="36">
        <f>B52*B60</f>
        <v/>
      </c>
    </row>
    <row r="70" ht="28" customHeight="1">
      <c r="A70" s="29" t="inlineStr">
        <is>
          <t>Max Monthly Burn</t>
        </is>
      </c>
      <c r="B70" s="30">
        <f>MIN(D10:D45)</f>
        <v/>
      </c>
    </row>
  </sheetData>
  <mergeCells count="4">
    <mergeCell ref="A47:E47"/>
    <mergeCell ref="A1:E1"/>
    <mergeCell ref="A57:E57"/>
    <mergeCell ref="A8:E8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28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0" t="inlineStr">
        <is>
          <t>EXPANSION FEASIBILITY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34" t="inlineStr">
        <is>
          <t xml:space="preserve">  FEASIBILITY VERDICT</t>
        </is>
      </c>
      <c r="B4" s="35" t="n"/>
      <c r="C4" s="35" t="n"/>
      <c r="D4" s="35" t="n"/>
      <c r="E4" s="35" t="n"/>
    </row>
    <row r="5" ht="32" customHeight="1">
      <c r="A5" s="19" t="inlineStr">
        <is>
          <t>Feasibility Score (0-100)</t>
        </is>
      </c>
      <c r="B5" s="41">
        <f>LOGIC!B65</f>
        <v/>
      </c>
    </row>
    <row r="6" ht="32" customHeight="1">
      <c r="A6" s="19" t="inlineStr">
        <is>
          <t>Recommendation</t>
        </is>
      </c>
      <c r="B6" s="42">
        <f>LOGIC!B66</f>
        <v/>
      </c>
    </row>
    <row r="8" ht="28" customHeight="1">
      <c r="A8" s="15" t="inlineStr">
        <is>
          <t xml:space="preserve">  FINANCIAL RESULTS</t>
        </is>
      </c>
      <c r="B8" s="16" t="n"/>
      <c r="C8" s="16" t="n"/>
      <c r="D8" s="16" t="n"/>
      <c r="E8" s="16" t="n"/>
    </row>
    <row r="9" ht="32" customHeight="1">
      <c r="A9" s="19" t="inlineStr">
        <is>
          <t>Total Entry Cost</t>
        </is>
      </c>
      <c r="B9" s="43">
        <f>LOGIC!B3</f>
        <v/>
      </c>
    </row>
    <row r="10" ht="32" customHeight="1">
      <c r="A10" s="19" t="inlineStr">
        <is>
          <t>3-Year ROI</t>
        </is>
      </c>
      <c r="B10" s="44">
        <f>LOGIC!B52</f>
        <v/>
      </c>
    </row>
    <row r="11" ht="32" customHeight="1">
      <c r="A11" s="19" t="inlineStr">
        <is>
          <t>Risk-Adjusted ROI</t>
        </is>
      </c>
      <c r="B11" s="44">
        <f>LOGIC!B69</f>
        <v/>
      </c>
    </row>
    <row r="12" ht="32" customHeight="1">
      <c r="A12" s="19" t="inlineStr">
        <is>
          <t>Annualized ROI</t>
        </is>
      </c>
      <c r="B12" s="44">
        <f>LOGIC!B53</f>
        <v/>
      </c>
    </row>
    <row r="13" ht="32" customHeight="1">
      <c r="A13" s="19" t="inlineStr">
        <is>
          <t>NPV (risk-adjusted)</t>
        </is>
      </c>
      <c r="B13" s="43">
        <f>LOGIC!B55</f>
        <v/>
      </c>
    </row>
    <row r="14" ht="32" customHeight="1">
      <c r="A14" s="19" t="inlineStr">
        <is>
          <t>Payback Period</t>
        </is>
      </c>
      <c r="B14" s="42">
        <f>LOGIC!B54</f>
        <v/>
      </c>
    </row>
    <row r="16" ht="28" customHeight="1">
      <c r="A16" s="27" t="inlineStr">
        <is>
          <t xml:space="preserve">  OPERATIONAL METRICS</t>
        </is>
      </c>
      <c r="B16" s="28" t="n"/>
      <c r="C16" s="28" t="n"/>
      <c r="D16" s="28" t="n"/>
      <c r="E16" s="28" t="n"/>
    </row>
    <row r="17" ht="32" customHeight="1">
      <c r="A17" s="19" t="inlineStr">
        <is>
          <t>Monthly Operating Cost</t>
        </is>
      </c>
      <c r="B17" s="43">
        <f>LOGIC!B4</f>
        <v/>
      </c>
    </row>
    <row r="18" ht="32" customHeight="1">
      <c r="A18" s="19" t="inlineStr">
        <is>
          <t>Break-Even Monthly Revenue</t>
        </is>
      </c>
      <c r="B18" s="43">
        <f>LOGIC!B67</f>
        <v/>
      </c>
    </row>
    <row r="19" ht="32" customHeight="1">
      <c r="A19" s="19" t="inlineStr">
        <is>
          <t>Max Monthly Burn</t>
        </is>
      </c>
      <c r="B19" s="43">
        <f>LOGIC!B70</f>
        <v/>
      </c>
    </row>
    <row r="20" ht="32" customHeight="1">
      <c r="A20" s="19" t="inlineStr">
        <is>
          <t>3-Year Total Profit</t>
        </is>
      </c>
      <c r="B20" s="43">
        <f>LOGIC!B51</f>
        <v/>
      </c>
    </row>
    <row r="22" ht="28" customHeight="1">
      <c r="A22" s="17" t="inlineStr">
        <is>
          <t xml:space="preserve">  SCORING BREAKDOWN</t>
        </is>
      </c>
      <c r="B22" s="18" t="n"/>
      <c r="C22" s="18" t="n"/>
      <c r="D22" s="18" t="n"/>
      <c r="E22" s="18" t="n"/>
    </row>
    <row r="23" ht="32" customHeight="1">
      <c r="A23" s="45" t="inlineStr">
        <is>
          <t>Factor</t>
        </is>
      </c>
      <c r="B23" s="45" t="inlineStr">
        <is>
          <t>Score</t>
        </is>
      </c>
      <c r="C23" s="45" t="inlineStr">
        <is>
          <t>Weight</t>
        </is>
      </c>
      <c r="D23" s="45" t="inlineStr">
        <is>
          <t>Weighted Score</t>
        </is>
      </c>
      <c r="E23" s="45" t="inlineStr">
        <is>
          <t>Rating</t>
        </is>
      </c>
    </row>
    <row r="24">
      <c r="A24" s="19" t="inlineStr">
        <is>
          <t>Financial</t>
        </is>
      </c>
      <c r="B24" s="46">
        <f>LOGIC!B62</f>
        <v/>
      </c>
      <c r="C24" s="47">
        <f>CONFIG!B12</f>
        <v/>
      </c>
      <c r="D24" s="48">
        <f>LOGIC!B62*CONFIG!B12</f>
        <v/>
      </c>
      <c r="E24" s="49">
        <f>IF(LOGIC!B62&gt;=70,"STRONG",IF(LOGIC!B62&gt;=40,"MODERATE","WEAK"))</f>
        <v/>
      </c>
    </row>
    <row r="25">
      <c r="A25" s="19" t="inlineStr">
        <is>
          <t>Market</t>
        </is>
      </c>
      <c r="B25" s="46">
        <f>LOGIC!B63</f>
        <v/>
      </c>
      <c r="C25" s="47">
        <f>CONFIG!B13</f>
        <v/>
      </c>
      <c r="D25" s="48">
        <f>LOGIC!B63*CONFIG!B13</f>
        <v/>
      </c>
      <c r="E25" s="49">
        <f>IF(LOGIC!B63&gt;=70,"STRONG",IF(LOGIC!B63&gt;=40,"MODERATE","WEAK"))</f>
        <v/>
      </c>
    </row>
    <row r="26">
      <c r="A26" s="19" t="inlineStr">
        <is>
          <t>Risk</t>
        </is>
      </c>
      <c r="B26" s="46">
        <f>LOGIC!B64</f>
        <v/>
      </c>
      <c r="C26" s="47">
        <f>CONFIG!B14</f>
        <v/>
      </c>
      <c r="D26" s="48">
        <f>LOGIC!B64*CONFIG!B14</f>
        <v/>
      </c>
      <c r="E26" s="49">
        <f>IF(LOGIC!B64&gt;=70,"LOW RISK",IF(LOGIC!B64&gt;=40,"MODERATE RISK","HIGH RISK"))</f>
        <v/>
      </c>
    </row>
    <row r="28" ht="24" customHeight="1">
      <c r="A28" s="50" t="inlineStr">
        <is>
          <t>RangeLead.com  |  Premium B2B Lead Data  |  Free Download — rangelead.com/free-tools</t>
        </is>
      </c>
    </row>
  </sheetData>
  <mergeCells count="7">
    <mergeCell ref="A4:E4"/>
    <mergeCell ref="A2:E2"/>
    <mergeCell ref="A16:E16"/>
    <mergeCell ref="A28:E28"/>
    <mergeCell ref="A1:E1"/>
    <mergeCell ref="A8:E8"/>
    <mergeCell ref="A22:E22"/>
  </mergeCells>
  <conditionalFormatting sqref="B6">
    <cfRule type="cellIs" priority="1" operator="equal" dxfId="0">
      <formula>"GO"</formula>
    </cfRule>
    <cfRule type="cellIs" priority="2" operator="equal" dxfId="1">
      <formula>"NO-GO"</formula>
    </cfRule>
  </conditionalFormatting>
  <conditionalFormatting sqref="E24:E26">
    <cfRule type="cellIs" priority="3" operator="equal" dxfId="0">
      <formula>"STRONG"</formula>
    </cfRule>
    <cfRule type="cellIs" priority="4" operator="equal" dxfId="0">
      <formula>"LOW RISK"</formula>
    </cfRule>
    <cfRule type="cellIs" priority="5" operator="equal" dxfId="2">
      <formula>"MODERATE"</formula>
    </cfRule>
    <cfRule type="cellIs" priority="6" operator="equal" dxfId="2">
      <formula>"MODERATE RISK"</formula>
    </cfRule>
    <cfRule type="cellIs" priority="7" operator="equal" dxfId="1">
      <formula>"WEAK"</formula>
    </cfRule>
    <cfRule type="cellIs" priority="8" operator="equal" dxfId="1">
      <formula>"HIGH RISK"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2026-02-10T15:45:39Z</dcterms:created>
  <dcterms:modified xmlns:dcterms="http://purl.org/dc/terms/" xmlns:xsi="http://www.w3.org/2001/XMLSchema-instance" xsi:type="dcterms:W3CDTF">2026-02-10T15:45:39Z</dcterms:modified>
</cp:coreProperties>
</file>