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"/>
    <numFmt numFmtId="166" formatCode="0.0%"/>
    <numFmt numFmtId="167" formatCode="0.0&quot; month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166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6" fontId="7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COST REDUCTION IMPACT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cost reduction opportunities across all expense lines. Quantify savings, measure margin impact, and prioritize cuts by impact and feasibility.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annual revenue</t>
        </is>
      </c>
    </row>
    <row r="9" ht="22" customHeight="1">
      <c r="A9" s="6" t="inlineStr">
        <is>
          <t xml:space="preserve">  • Cost line items with current annual amount</t>
        </is>
      </c>
    </row>
    <row r="10" ht="22" customHeight="1">
      <c r="A10" s="6" t="inlineStr">
        <is>
          <t xml:space="preserve">  • Reduction target percentage per line</t>
        </is>
      </c>
    </row>
    <row r="11" ht="22" customHeight="1">
      <c r="A11" s="6" t="inlineStr">
        <is>
          <t xml:space="preserve">  • Implementation difficulty (1-5 scale)</t>
        </is>
      </c>
    </row>
    <row r="12" ht="22" customHeight="1">
      <c r="A12" s="6" t="inlineStr">
        <is>
          <t xml:space="preserve">  • Implementation cost per line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Savings per cost line</t>
        </is>
      </c>
    </row>
    <row r="16" ht="22" customHeight="1">
      <c r="A16" s="6" t="inlineStr">
        <is>
          <t xml:space="preserve">  • Total projected savings</t>
        </is>
      </c>
    </row>
    <row r="17" ht="22" customHeight="1">
      <c r="A17" s="6" t="inlineStr">
        <is>
          <t xml:space="preserve">  • Current vs. projected margins</t>
        </is>
      </c>
    </row>
    <row r="18" ht="22" customHeight="1">
      <c r="A18" s="6" t="inlineStr">
        <is>
          <t xml:space="preserve">  • Priority ranking by net impact</t>
        </is>
      </c>
    </row>
    <row r="19" ht="22" customHeight="1">
      <c r="A19" s="6" t="inlineStr">
        <is>
          <t xml:space="preserve">  • ROI per reduction initiative</t>
        </is>
      </c>
    </row>
    <row r="20" ht="22" customHeight="1">
      <c r="A20" s="6" t="inlineStr">
        <is>
          <t xml:space="preserve">  • Cumulative savings waterfall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Thresholds &amp; Assumptions</t>
        </is>
      </c>
      <c r="B1" s="8" t="n"/>
      <c r="C1" s="8" t="n"/>
    </row>
    <row r="3" ht="26" customHeight="1">
      <c r="A3" s="9" t="inlineStr">
        <is>
          <t>High Savings Threshold ($)</t>
        </is>
      </c>
      <c r="B3" s="10" t="n">
        <v>50000</v>
      </c>
      <c r="C3" s="11" t="inlineStr">
        <is>
          <t>Green highlight if savings above this</t>
        </is>
      </c>
    </row>
    <row r="4" ht="26" customHeight="1">
      <c r="A4" s="9" t="inlineStr">
        <is>
          <t>Medium Savings Threshold ($)</t>
        </is>
      </c>
      <c r="B4" s="10" t="n">
        <v>20000</v>
      </c>
      <c r="C4" s="11" t="inlineStr">
        <is>
          <t>Amber highlight if savings above this</t>
        </is>
      </c>
    </row>
    <row r="5" ht="26" customHeight="1">
      <c r="A5" s="9" t="inlineStr">
        <is>
          <t>Target Overall Reduction %</t>
        </is>
      </c>
      <c r="B5" s="12" t="n">
        <v>0.1</v>
      </c>
      <c r="C5" s="11" t="inlineStr">
        <is>
          <t>Company-wide cost reduction goal</t>
        </is>
      </c>
    </row>
    <row r="6" ht="26" customHeight="1">
      <c r="A6" s="9" t="inlineStr">
        <is>
          <t>Max Acceptable Payback (months)</t>
        </is>
      </c>
      <c r="B6" s="13" t="n">
        <v>12</v>
      </c>
      <c r="C6" s="11" t="inlineStr">
        <is>
          <t>Flag initiatives exceeding this</t>
        </is>
      </c>
    </row>
    <row r="7" ht="26" customHeight="1">
      <c r="A7" s="9" t="inlineStr">
        <is>
          <t>Confidence Discount Factor</t>
        </is>
      </c>
      <c r="B7" s="12" t="n">
        <v>0.85</v>
      </c>
      <c r="C7" s="11" t="inlineStr">
        <is>
          <t>Apply to difficulty &gt; 3 items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4" customWidth="1" min="3" max="3"/>
    <col width="14" customWidth="1" min="4" max="4"/>
    <col width="18" customWidth="1" min="5" max="5"/>
    <col width="30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COST REDUCTION INPUTS — Enter in yellow cells</t>
        </is>
      </c>
      <c r="B1" s="15" t="n"/>
      <c r="C1" s="15" t="n"/>
      <c r="D1" s="15" t="n"/>
      <c r="E1" s="15" t="n"/>
      <c r="F1" s="15" t="n"/>
    </row>
    <row r="3" ht="28" customHeight="1">
      <c r="A3" s="16" t="inlineStr">
        <is>
          <t>Annual Revenue</t>
        </is>
      </c>
      <c r="B3" s="17" t="n">
        <v>5000000</v>
      </c>
      <c r="C3" s="11" t="inlineStr">
        <is>
          <t>Total annual revenue for margin calculation</t>
        </is>
      </c>
    </row>
    <row r="4" ht="28" customHeight="1">
      <c r="A4" s="16" t="inlineStr">
        <is>
          <t>Current Total Annual Costs</t>
        </is>
      </c>
      <c r="B4" s="17" t="n">
        <v>3500000</v>
      </c>
      <c r="C4" s="11" t="inlineStr">
        <is>
          <t>Sum of all operating costs</t>
        </is>
      </c>
    </row>
    <row r="6" ht="28" customHeight="1">
      <c r="A6" s="18" t="inlineStr">
        <is>
          <t xml:space="preserve">  COST LINE ITEMS</t>
        </is>
      </c>
      <c r="B6" s="19" t="n"/>
      <c r="C6" s="19" t="n"/>
      <c r="D6" s="19" t="n"/>
      <c r="E6" s="19" t="n"/>
      <c r="F6" s="19" t="n"/>
    </row>
    <row r="7" ht="32" customHeight="1">
      <c r="A7" s="20" t="inlineStr">
        <is>
          <t>Cost Category</t>
        </is>
      </c>
      <c r="B7" s="20" t="inlineStr">
        <is>
          <t>Current Annual $</t>
        </is>
      </c>
      <c r="C7" s="20" t="inlineStr">
        <is>
          <t>Target Reduction %</t>
        </is>
      </c>
      <c r="D7" s="20" t="inlineStr">
        <is>
          <t>Difficulty (1-5)</t>
        </is>
      </c>
      <c r="E7" s="20" t="inlineStr">
        <is>
          <t>Implementation Cost</t>
        </is>
      </c>
      <c r="F7" s="20" t="inlineStr">
        <is>
          <t>Notes</t>
        </is>
      </c>
    </row>
    <row r="8">
      <c r="A8" s="21" t="inlineStr">
        <is>
          <t>Rent &amp; Facilities</t>
        </is>
      </c>
      <c r="B8" s="17" t="n">
        <v>360000</v>
      </c>
      <c r="C8" s="22" t="n">
        <v>0.05</v>
      </c>
      <c r="D8" s="23" t="n">
        <v>3</v>
      </c>
      <c r="E8" s="17" t="n">
        <v>15000</v>
      </c>
      <c r="F8" s="21" t="inlineStr">
        <is>
          <t>Renegotiate lease</t>
        </is>
      </c>
    </row>
    <row r="9">
      <c r="A9" s="21" t="inlineStr">
        <is>
          <t>Salaries &amp; Wages</t>
        </is>
      </c>
      <c r="B9" s="17" t="n">
        <v>1200000</v>
      </c>
      <c r="C9" s="22" t="n">
        <v>0.03</v>
      </c>
      <c r="D9" s="23" t="n">
        <v>5</v>
      </c>
      <c r="E9" s="17" t="n">
        <v>5000</v>
      </c>
      <c r="F9" s="21" t="inlineStr">
        <is>
          <t>Attrition only</t>
        </is>
      </c>
    </row>
    <row r="10">
      <c r="A10" s="21" t="inlineStr">
        <is>
          <t>Software &amp; SaaS</t>
        </is>
      </c>
      <c r="B10" s="17" t="n">
        <v>180000</v>
      </c>
      <c r="C10" s="22" t="n">
        <v>0.2</v>
      </c>
      <c r="D10" s="23" t="n">
        <v>2</v>
      </c>
      <c r="E10" s="17" t="n">
        <v>3000</v>
      </c>
      <c r="F10" s="21" t="inlineStr">
        <is>
          <t>Consolidate tools</t>
        </is>
      </c>
    </row>
    <row r="11">
      <c r="A11" s="21" t="inlineStr">
        <is>
          <t>Marketing &amp; Ads</t>
        </is>
      </c>
      <c r="B11" s="17" t="n">
        <v>400000</v>
      </c>
      <c r="C11" s="22" t="n">
        <v>0.15</v>
      </c>
      <c r="D11" s="23" t="n">
        <v>2</v>
      </c>
      <c r="E11" s="17" t="n">
        <v>0</v>
      </c>
      <c r="F11" s="21" t="inlineStr">
        <is>
          <t>Shift to organic</t>
        </is>
      </c>
    </row>
    <row r="12">
      <c r="A12" s="21" t="inlineStr">
        <is>
          <t>Travel &amp; Entertainment</t>
        </is>
      </c>
      <c r="B12" s="17" t="n">
        <v>120000</v>
      </c>
      <c r="C12" s="22" t="n">
        <v>0.3</v>
      </c>
      <c r="D12" s="23" t="n">
        <v>1</v>
      </c>
      <c r="E12" s="17" t="n">
        <v>0</v>
      </c>
      <c r="F12" s="21" t="inlineStr">
        <is>
          <t>Virtual meetings</t>
        </is>
      </c>
    </row>
    <row r="13">
      <c r="A13" s="21" t="inlineStr">
        <is>
          <t>Office Supplies</t>
        </is>
      </c>
      <c r="B13" s="17" t="n">
        <v>60000</v>
      </c>
      <c r="C13" s="22" t="n">
        <v>0.25</v>
      </c>
      <c r="D13" s="23" t="n">
        <v>1</v>
      </c>
      <c r="E13" s="17" t="n">
        <v>0</v>
      </c>
      <c r="F13" s="21" t="inlineStr">
        <is>
          <t>Bulk purchasing</t>
        </is>
      </c>
    </row>
    <row r="14">
      <c r="A14" s="21" t="inlineStr">
        <is>
          <t>Insurance</t>
        </is>
      </c>
      <c r="B14" s="17" t="n">
        <v>96000</v>
      </c>
      <c r="C14" s="22" t="n">
        <v>0.08</v>
      </c>
      <c r="D14" s="23" t="n">
        <v>4</v>
      </c>
      <c r="E14" s="17" t="n">
        <v>2000</v>
      </c>
      <c r="F14" s="21" t="inlineStr">
        <is>
          <t>Broker review</t>
        </is>
      </c>
    </row>
    <row r="15">
      <c r="A15" s="21" t="inlineStr">
        <is>
          <t>Utilities</t>
        </is>
      </c>
      <c r="B15" s="17" t="n">
        <v>48000</v>
      </c>
      <c r="C15" s="22" t="n">
        <v>0.12</v>
      </c>
      <c r="D15" s="23" t="n">
        <v>2</v>
      </c>
      <c r="E15" s="17" t="n">
        <v>8000</v>
      </c>
      <c r="F15" s="21" t="inlineStr">
        <is>
          <t>Energy efficiency</t>
        </is>
      </c>
    </row>
    <row r="16">
      <c r="A16" s="21" t="inlineStr">
        <is>
          <t>Professional Services</t>
        </is>
      </c>
      <c r="B16" s="17" t="n">
        <v>240000</v>
      </c>
      <c r="C16" s="22" t="n">
        <v>0.1</v>
      </c>
      <c r="D16" s="23" t="n">
        <v>3</v>
      </c>
      <c r="E16" s="17" t="n">
        <v>0</v>
      </c>
      <c r="F16" s="21" t="inlineStr">
        <is>
          <t>In-house some work</t>
        </is>
      </c>
    </row>
    <row r="17">
      <c r="A17" s="21" t="inlineStr">
        <is>
          <t>Logistics &amp; Shipping</t>
        </is>
      </c>
      <c r="B17" s="17" t="n">
        <v>196000</v>
      </c>
      <c r="C17" s="22" t="n">
        <v>0.1</v>
      </c>
      <c r="D17" s="23" t="n">
        <v>3</v>
      </c>
      <c r="E17" s="17" t="n">
        <v>12000</v>
      </c>
      <c r="F17" s="21" t="inlineStr">
        <is>
          <t>Route optimization</t>
        </is>
      </c>
    </row>
    <row r="18">
      <c r="A18" s="24" t="n"/>
      <c r="B18" s="24" t="n"/>
      <c r="C18" s="24" t="n"/>
      <c r="D18" s="24" t="n"/>
      <c r="E18" s="24" t="n"/>
      <c r="F18" s="24" t="n"/>
    </row>
    <row r="19">
      <c r="A19" s="25" t="n"/>
      <c r="B19" s="25" t="n"/>
      <c r="C19" s="25" t="n"/>
      <c r="D19" s="25" t="n"/>
      <c r="E19" s="25" t="n"/>
      <c r="F19" s="25" t="n"/>
    </row>
    <row r="20">
      <c r="A20" s="24" t="n"/>
      <c r="B20" s="24" t="n"/>
      <c r="C20" s="24" t="n"/>
      <c r="D20" s="24" t="n"/>
      <c r="E20" s="24" t="n"/>
      <c r="F20" s="24" t="n"/>
    </row>
    <row r="21">
      <c r="A21" s="25" t="n"/>
      <c r="B21" s="25" t="n"/>
      <c r="C21" s="25" t="n"/>
      <c r="D21" s="25" t="n"/>
      <c r="E21" s="25" t="n"/>
      <c r="F21" s="25" t="n"/>
    </row>
    <row r="22">
      <c r="A22" s="24" t="n"/>
      <c r="B22" s="24" t="n"/>
      <c r="C22" s="24" t="n"/>
      <c r="D22" s="24" t="n"/>
      <c r="E22" s="24" t="n"/>
      <c r="F22" s="24" t="n"/>
    </row>
  </sheetData>
  <mergeCells count="2">
    <mergeCell ref="A6:F6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5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6" customWidth="1" min="9" max="9"/>
    <col width="16" customWidth="1" min="10" max="10"/>
  </cols>
  <sheetData>
    <row r="1" ht="28" customHeight="1">
      <c r="A1" s="26" t="inlineStr">
        <is>
          <t xml:space="preserve">  CALCULATIONS — do NOT edit</t>
        </is>
      </c>
      <c r="B1" s="27" t="n"/>
      <c r="C1" s="27" t="n"/>
      <c r="D1" s="27" t="n"/>
      <c r="E1" s="27" t="n"/>
      <c r="F1" s="27" t="n"/>
      <c r="G1" s="27" t="n"/>
      <c r="H1" s="27" t="n"/>
    </row>
    <row r="3" ht="28" customHeight="1">
      <c r="A3" s="28" t="inlineStr">
        <is>
          <t>Cost Category</t>
        </is>
      </c>
      <c r="B3" s="28" t="inlineStr">
        <is>
          <t>Current $</t>
        </is>
      </c>
      <c r="C3" s="28" t="inlineStr">
        <is>
          <t>Gross Savings</t>
        </is>
      </c>
      <c r="D3" s="28" t="inlineStr">
        <is>
          <t>Adj. Savings</t>
        </is>
      </c>
      <c r="E3" s="28" t="inlineStr">
        <is>
          <t>Net Savings</t>
        </is>
      </c>
      <c r="F3" s="28" t="inlineStr">
        <is>
          <t>New Cost</t>
        </is>
      </c>
      <c r="G3" s="28" t="inlineStr">
        <is>
          <t>Payback (mo)</t>
        </is>
      </c>
      <c r="H3" s="28" t="inlineStr">
        <is>
          <t>Priority Score</t>
        </is>
      </c>
    </row>
    <row r="4">
      <c r="A4" s="29">
        <f>INPUT!A8</f>
        <v/>
      </c>
      <c r="B4" s="30">
        <f>INPUT!B8</f>
        <v/>
      </c>
      <c r="C4" s="30">
        <f>INPUT!B8*INPUT!C8</f>
        <v/>
      </c>
      <c r="D4" s="30">
        <f>IF(INPUT!D8&gt;3,C4*CONFIG!B7,C4)</f>
        <v/>
      </c>
      <c r="E4" s="31">
        <f>D4-INPUT!E8</f>
        <v/>
      </c>
      <c r="F4" s="30">
        <f>B4-C4</f>
        <v/>
      </c>
      <c r="G4" s="32">
        <f>IFERROR(IF(INPUT!E8=0,0,INPUT!E8/(D4/12)),0)</f>
        <v/>
      </c>
      <c r="H4" s="33">
        <f>IFERROR(E4/(INPUT!D8*(G4+1)),0)</f>
        <v/>
      </c>
    </row>
    <row r="5">
      <c r="A5" s="29">
        <f>INPUT!A9</f>
        <v/>
      </c>
      <c r="B5" s="30">
        <f>INPUT!B9</f>
        <v/>
      </c>
      <c r="C5" s="30">
        <f>INPUT!B9*INPUT!C9</f>
        <v/>
      </c>
      <c r="D5" s="30">
        <f>IF(INPUT!D9&gt;3,C5*CONFIG!B7,C5)</f>
        <v/>
      </c>
      <c r="E5" s="31">
        <f>D5-INPUT!E9</f>
        <v/>
      </c>
      <c r="F5" s="30">
        <f>B5-C5</f>
        <v/>
      </c>
      <c r="G5" s="32">
        <f>IFERROR(IF(INPUT!E9=0,0,INPUT!E9/(D5/12)),0)</f>
        <v/>
      </c>
      <c r="H5" s="33">
        <f>IFERROR(E5/(INPUT!D9*(G5+1)),0)</f>
        <v/>
      </c>
    </row>
    <row r="6">
      <c r="A6" s="29">
        <f>INPUT!A10</f>
        <v/>
      </c>
      <c r="B6" s="30">
        <f>INPUT!B10</f>
        <v/>
      </c>
      <c r="C6" s="30">
        <f>INPUT!B10*INPUT!C10</f>
        <v/>
      </c>
      <c r="D6" s="30">
        <f>IF(INPUT!D10&gt;3,C6*CONFIG!B7,C6)</f>
        <v/>
      </c>
      <c r="E6" s="31">
        <f>D6-INPUT!E10</f>
        <v/>
      </c>
      <c r="F6" s="30">
        <f>B6-C6</f>
        <v/>
      </c>
      <c r="G6" s="32">
        <f>IFERROR(IF(INPUT!E10=0,0,INPUT!E10/(D6/12)),0)</f>
        <v/>
      </c>
      <c r="H6" s="33">
        <f>IFERROR(E6/(INPUT!D10*(G6+1)),0)</f>
        <v/>
      </c>
    </row>
    <row r="7">
      <c r="A7" s="29">
        <f>INPUT!A11</f>
        <v/>
      </c>
      <c r="B7" s="30">
        <f>INPUT!B11</f>
        <v/>
      </c>
      <c r="C7" s="30">
        <f>INPUT!B11*INPUT!C11</f>
        <v/>
      </c>
      <c r="D7" s="30">
        <f>IF(INPUT!D11&gt;3,C7*CONFIG!B7,C7)</f>
        <v/>
      </c>
      <c r="E7" s="31">
        <f>D7-INPUT!E11</f>
        <v/>
      </c>
      <c r="F7" s="30">
        <f>B7-C7</f>
        <v/>
      </c>
      <c r="G7" s="32">
        <f>IFERROR(IF(INPUT!E11=0,0,INPUT!E11/(D7/12)),0)</f>
        <v/>
      </c>
      <c r="H7" s="33">
        <f>IFERROR(E7/(INPUT!D11*(G7+1)),0)</f>
        <v/>
      </c>
    </row>
    <row r="8">
      <c r="A8" s="29">
        <f>INPUT!A12</f>
        <v/>
      </c>
      <c r="B8" s="30">
        <f>INPUT!B12</f>
        <v/>
      </c>
      <c r="C8" s="30">
        <f>INPUT!B12*INPUT!C12</f>
        <v/>
      </c>
      <c r="D8" s="30">
        <f>IF(INPUT!D12&gt;3,C8*CONFIG!B7,C8)</f>
        <v/>
      </c>
      <c r="E8" s="31">
        <f>D8-INPUT!E12</f>
        <v/>
      </c>
      <c r="F8" s="30">
        <f>B8-C8</f>
        <v/>
      </c>
      <c r="G8" s="32">
        <f>IFERROR(IF(INPUT!E12=0,0,INPUT!E12/(D8/12)),0)</f>
        <v/>
      </c>
      <c r="H8" s="33">
        <f>IFERROR(E8/(INPUT!D12*(G8+1)),0)</f>
        <v/>
      </c>
    </row>
    <row r="9">
      <c r="A9" s="29">
        <f>INPUT!A13</f>
        <v/>
      </c>
      <c r="B9" s="30">
        <f>INPUT!B13</f>
        <v/>
      </c>
      <c r="C9" s="30">
        <f>INPUT!B13*INPUT!C13</f>
        <v/>
      </c>
      <c r="D9" s="30">
        <f>IF(INPUT!D13&gt;3,C9*CONFIG!B7,C9)</f>
        <v/>
      </c>
      <c r="E9" s="31">
        <f>D9-INPUT!E13</f>
        <v/>
      </c>
      <c r="F9" s="30">
        <f>B9-C9</f>
        <v/>
      </c>
      <c r="G9" s="32">
        <f>IFERROR(IF(INPUT!E13=0,0,INPUT!E13/(D9/12)),0)</f>
        <v/>
      </c>
      <c r="H9" s="33">
        <f>IFERROR(E9/(INPUT!D13*(G9+1)),0)</f>
        <v/>
      </c>
    </row>
    <row r="10">
      <c r="A10" s="29">
        <f>INPUT!A14</f>
        <v/>
      </c>
      <c r="B10" s="30">
        <f>INPUT!B14</f>
        <v/>
      </c>
      <c r="C10" s="30">
        <f>INPUT!B14*INPUT!C14</f>
        <v/>
      </c>
      <c r="D10" s="30">
        <f>IF(INPUT!D14&gt;3,C10*CONFIG!B7,C10)</f>
        <v/>
      </c>
      <c r="E10" s="31">
        <f>D10-INPUT!E14</f>
        <v/>
      </c>
      <c r="F10" s="30">
        <f>B10-C10</f>
        <v/>
      </c>
      <c r="G10" s="32">
        <f>IFERROR(IF(INPUT!E14=0,0,INPUT!E14/(D10/12)),0)</f>
        <v/>
      </c>
      <c r="H10" s="33">
        <f>IFERROR(E10/(INPUT!D14*(G10+1)),0)</f>
        <v/>
      </c>
    </row>
    <row r="11">
      <c r="A11" s="29">
        <f>INPUT!A15</f>
        <v/>
      </c>
      <c r="B11" s="30">
        <f>INPUT!B15</f>
        <v/>
      </c>
      <c r="C11" s="30">
        <f>INPUT!B15*INPUT!C15</f>
        <v/>
      </c>
      <c r="D11" s="30">
        <f>IF(INPUT!D15&gt;3,C11*CONFIG!B7,C11)</f>
        <v/>
      </c>
      <c r="E11" s="31">
        <f>D11-INPUT!E15</f>
        <v/>
      </c>
      <c r="F11" s="30">
        <f>B11-C11</f>
        <v/>
      </c>
      <c r="G11" s="32">
        <f>IFERROR(IF(INPUT!E15=0,0,INPUT!E15/(D11/12)),0)</f>
        <v/>
      </c>
      <c r="H11" s="33">
        <f>IFERROR(E11/(INPUT!D15*(G11+1)),0)</f>
        <v/>
      </c>
    </row>
    <row r="12">
      <c r="A12" s="29">
        <f>INPUT!A16</f>
        <v/>
      </c>
      <c r="B12" s="30">
        <f>INPUT!B16</f>
        <v/>
      </c>
      <c r="C12" s="30">
        <f>INPUT!B16*INPUT!C16</f>
        <v/>
      </c>
      <c r="D12" s="30">
        <f>IF(INPUT!D16&gt;3,C12*CONFIG!B7,C12)</f>
        <v/>
      </c>
      <c r="E12" s="31">
        <f>D12-INPUT!E16</f>
        <v/>
      </c>
      <c r="F12" s="30">
        <f>B12-C12</f>
        <v/>
      </c>
      <c r="G12" s="32">
        <f>IFERROR(IF(INPUT!E16=0,0,INPUT!E16/(D12/12)),0)</f>
        <v/>
      </c>
      <c r="H12" s="33">
        <f>IFERROR(E12/(INPUT!D16*(G12+1)),0)</f>
        <v/>
      </c>
    </row>
    <row r="13">
      <c r="A13" s="29">
        <f>INPUT!A17</f>
        <v/>
      </c>
      <c r="B13" s="30">
        <f>INPUT!B17</f>
        <v/>
      </c>
      <c r="C13" s="30">
        <f>INPUT!B17*INPUT!C17</f>
        <v/>
      </c>
      <c r="D13" s="30">
        <f>IF(INPUT!D17&gt;3,C13*CONFIG!B7,C13)</f>
        <v/>
      </c>
      <c r="E13" s="31">
        <f>D13-INPUT!E17</f>
        <v/>
      </c>
      <c r="F13" s="30">
        <f>B13-C13</f>
        <v/>
      </c>
      <c r="G13" s="32">
        <f>IFERROR(IF(INPUT!E17=0,0,INPUT!E17/(D13/12)),0)</f>
        <v/>
      </c>
      <c r="H13" s="33">
        <f>IFERROR(E13/(INPUT!D17*(G13+1)),0)</f>
        <v/>
      </c>
    </row>
    <row r="14">
      <c r="A14" s="29">
        <f>INPUT!A18</f>
        <v/>
      </c>
      <c r="B14" s="30">
        <f>INPUT!B18</f>
        <v/>
      </c>
      <c r="C14" s="30">
        <f>INPUT!B18*INPUT!C18</f>
        <v/>
      </c>
      <c r="D14" s="30">
        <f>IF(INPUT!D18&gt;3,C14*CONFIG!B7,C14)</f>
        <v/>
      </c>
      <c r="E14" s="31">
        <f>D14-INPUT!E18</f>
        <v/>
      </c>
      <c r="F14" s="30">
        <f>B14-C14</f>
        <v/>
      </c>
      <c r="G14" s="32">
        <f>IFERROR(IF(INPUT!E18=0,0,INPUT!E18/(D14/12)),0)</f>
        <v/>
      </c>
      <c r="H14" s="33">
        <f>IFERROR(E14/(INPUT!D18*(G14+1)),0)</f>
        <v/>
      </c>
    </row>
    <row r="15">
      <c r="A15" s="29">
        <f>INPUT!A19</f>
        <v/>
      </c>
      <c r="B15" s="30">
        <f>INPUT!B19</f>
        <v/>
      </c>
      <c r="C15" s="30">
        <f>INPUT!B19*INPUT!C19</f>
        <v/>
      </c>
      <c r="D15" s="30">
        <f>IF(INPUT!D19&gt;3,C15*CONFIG!B7,C15)</f>
        <v/>
      </c>
      <c r="E15" s="31">
        <f>D15-INPUT!E19</f>
        <v/>
      </c>
      <c r="F15" s="30">
        <f>B15-C15</f>
        <v/>
      </c>
      <c r="G15" s="32">
        <f>IFERROR(IF(INPUT!E19=0,0,INPUT!E19/(D15/12)),0)</f>
        <v/>
      </c>
      <c r="H15" s="33">
        <f>IFERROR(E15/(INPUT!D19*(G15+1)),0)</f>
        <v/>
      </c>
    </row>
    <row r="16">
      <c r="A16" s="29">
        <f>INPUT!A20</f>
        <v/>
      </c>
      <c r="B16" s="30">
        <f>INPUT!B20</f>
        <v/>
      </c>
      <c r="C16" s="30">
        <f>INPUT!B20*INPUT!C20</f>
        <v/>
      </c>
      <c r="D16" s="30">
        <f>IF(INPUT!D20&gt;3,C16*CONFIG!B7,C16)</f>
        <v/>
      </c>
      <c r="E16" s="31">
        <f>D16-INPUT!E20</f>
        <v/>
      </c>
      <c r="F16" s="30">
        <f>B16-C16</f>
        <v/>
      </c>
      <c r="G16" s="32">
        <f>IFERROR(IF(INPUT!E20=0,0,INPUT!E20/(D16/12)),0)</f>
        <v/>
      </c>
      <c r="H16" s="33">
        <f>IFERROR(E16/(INPUT!D20*(G16+1)),0)</f>
        <v/>
      </c>
    </row>
    <row r="17">
      <c r="A17" s="29">
        <f>INPUT!A21</f>
        <v/>
      </c>
      <c r="B17" s="30">
        <f>INPUT!B21</f>
        <v/>
      </c>
      <c r="C17" s="30">
        <f>INPUT!B21*INPUT!C21</f>
        <v/>
      </c>
      <c r="D17" s="30">
        <f>IF(INPUT!D21&gt;3,C17*CONFIG!B7,C17)</f>
        <v/>
      </c>
      <c r="E17" s="31">
        <f>D17-INPUT!E21</f>
        <v/>
      </c>
      <c r="F17" s="30">
        <f>B17-C17</f>
        <v/>
      </c>
      <c r="G17" s="32">
        <f>IFERROR(IF(INPUT!E21=0,0,INPUT!E21/(D17/12)),0)</f>
        <v/>
      </c>
      <c r="H17" s="33">
        <f>IFERROR(E17/(INPUT!D21*(G17+1)),0)</f>
        <v/>
      </c>
    </row>
    <row r="18">
      <c r="A18" s="29">
        <f>INPUT!A22</f>
        <v/>
      </c>
      <c r="B18" s="30">
        <f>INPUT!B22</f>
        <v/>
      </c>
      <c r="C18" s="30">
        <f>INPUT!B22*INPUT!C22</f>
        <v/>
      </c>
      <c r="D18" s="30">
        <f>IF(INPUT!D22&gt;3,C18*CONFIG!B7,C18)</f>
        <v/>
      </c>
      <c r="E18" s="31">
        <f>D18-INPUT!E22</f>
        <v/>
      </c>
      <c r="F18" s="30">
        <f>B18-C18</f>
        <v/>
      </c>
      <c r="G18" s="32">
        <f>IFERROR(IF(INPUT!E22=0,0,INPUT!E22/(D18/12)),0)</f>
        <v/>
      </c>
      <c r="H18" s="33">
        <f>IFERROR(E18/(INPUT!D22*(G18+1)),0)</f>
        <v/>
      </c>
    </row>
    <row r="20" ht="28" customHeight="1">
      <c r="A20" s="34" t="inlineStr">
        <is>
          <t xml:space="preserve">  SUMMARY METRICS</t>
        </is>
      </c>
      <c r="B20" s="35" t="n"/>
      <c r="C20" s="35" t="n"/>
      <c r="D20" s="35" t="n"/>
      <c r="E20" s="35" t="n"/>
      <c r="F20" s="35" t="n"/>
      <c r="G20" s="35" t="n"/>
      <c r="H20" s="35" t="n"/>
    </row>
    <row r="21" ht="28" customHeight="1">
      <c r="A21" s="36" t="inlineStr">
        <is>
          <t>Total Current Costs</t>
        </is>
      </c>
      <c r="B21" s="31">
        <f>SUM(B4:B18)</f>
        <v/>
      </c>
    </row>
    <row r="22" ht="28" customHeight="1">
      <c r="A22" s="36" t="inlineStr">
        <is>
          <t>Total Gross Savings</t>
        </is>
      </c>
      <c r="B22" s="31">
        <f>SUM(C4:C18)</f>
        <v/>
      </c>
    </row>
    <row r="23" ht="28" customHeight="1">
      <c r="A23" s="36" t="inlineStr">
        <is>
          <t>Total Adjusted Savings</t>
        </is>
      </c>
      <c r="B23" s="31">
        <f>SUM(D4:D18)</f>
        <v/>
      </c>
    </row>
    <row r="24" ht="28" customHeight="1">
      <c r="A24" s="36" t="inlineStr">
        <is>
          <t>Total Implementation Cost</t>
        </is>
      </c>
      <c r="B24" s="31">
        <f>SUM(INPUT!E8:E22)</f>
        <v/>
      </c>
    </row>
    <row r="25" ht="28" customHeight="1">
      <c r="A25" s="36" t="inlineStr">
        <is>
          <t>Total Net Savings</t>
        </is>
      </c>
      <c r="B25" s="31">
        <f>SUM(E4:E18)</f>
        <v/>
      </c>
    </row>
    <row r="26" ht="28" customHeight="1">
      <c r="A26" s="36" t="inlineStr">
        <is>
          <t>Overall Reduction %</t>
        </is>
      </c>
      <c r="B26" s="37">
        <f>IFERROR(B22/B21,0)</f>
        <v/>
      </c>
    </row>
    <row r="27" ht="28" customHeight="1">
      <c r="A27" s="36" t="inlineStr">
        <is>
          <t>Current Cost Margin</t>
        </is>
      </c>
      <c r="B27" s="37">
        <f>IFERROR(INPUT!B4/INPUT!B3,0)</f>
        <v/>
      </c>
    </row>
    <row r="28" ht="28" customHeight="1">
      <c r="A28" s="36" t="inlineStr">
        <is>
          <t>Projected Cost Margin</t>
        </is>
      </c>
      <c r="B28" s="37">
        <f>IFERROR((INPUT!B4-B22)/INPUT!B3,0)</f>
        <v/>
      </c>
    </row>
    <row r="29" ht="28" customHeight="1">
      <c r="A29" s="36" t="inlineStr">
        <is>
          <t>Margin Improvement</t>
        </is>
      </c>
      <c r="B29" s="37">
        <f>B27-B28</f>
        <v/>
      </c>
    </row>
    <row r="30" ht="28" customHeight="1">
      <c r="A30" s="36" t="inlineStr">
        <is>
          <t>Meets Target?</t>
        </is>
      </c>
      <c r="B30" s="38">
        <f>IF(B26&gt;=CONFIG!B5,"YES","NO")</f>
        <v/>
      </c>
    </row>
    <row r="31" ht="28" customHeight="1">
      <c r="A31" s="36" t="inlineStr">
        <is>
          <t>Avg Payback (months)</t>
        </is>
      </c>
      <c r="B31" s="39">
        <f>IFERROR(AVERAGEIF(G4:G18,"&gt;0"),0)</f>
        <v/>
      </c>
    </row>
    <row r="32" ht="28" customHeight="1">
      <c r="A32" s="36" t="inlineStr">
        <is>
          <t>Items Over Max Payback</t>
        </is>
      </c>
      <c r="B32" s="38">
        <f>COUNTIF(G4:G18,"&gt;"&amp;CONFIG!B6)</f>
        <v/>
      </c>
    </row>
    <row r="33" ht="28" customHeight="1">
      <c r="A33" s="36" t="inlineStr">
        <is>
          <t>Highest Priority Item</t>
        </is>
      </c>
      <c r="B33" s="38">
        <f>IFERROR(INDEX(A4:A18,MATCH(MAX(H4:H18),H4:H18,0)),"N/A")</f>
        <v/>
      </c>
    </row>
    <row r="34" ht="28" customHeight="1">
      <c r="A34" s="36" t="inlineStr">
        <is>
          <t>Savings as % of Revenue</t>
        </is>
      </c>
      <c r="B34" s="37">
        <f>IFERROR(B25/INPUT!B3,0)</f>
        <v/>
      </c>
    </row>
    <row r="36" ht="28" customHeight="1">
      <c r="A36" s="40" t="inlineStr">
        <is>
          <t xml:space="preserve">  RANK BY NET SAVINGS</t>
        </is>
      </c>
      <c r="B36" s="41" t="n"/>
      <c r="C36" s="41" t="n"/>
      <c r="D36" s="41" t="n"/>
      <c r="E36" s="41" t="n"/>
      <c r="F36" s="41" t="n"/>
      <c r="G36" s="41" t="n"/>
      <c r="H36" s="41" t="n"/>
    </row>
    <row r="37" ht="28" customHeight="1">
      <c r="A37" s="28" t="inlineStr">
        <is>
          <t>Category</t>
        </is>
      </c>
      <c r="B37" s="28" t="inlineStr">
        <is>
          <t>Net Savings</t>
        </is>
      </c>
      <c r="C37" s="28" t="inlineStr">
        <is>
          <t>Rank</t>
        </is>
      </c>
      <c r="D37" s="28" t="inlineStr">
        <is>
          <t>Cumulative $</t>
        </is>
      </c>
      <c r="E37" s="28" t="inlineStr">
        <is>
          <t>Cum % of Total</t>
        </is>
      </c>
    </row>
    <row r="38">
      <c r="A38" s="29">
        <f>IFERROR(INDEX(A4:A18,MATCH(SMALL(C38:C52,1),C38:C52,0)),"")</f>
        <v/>
      </c>
      <c r="B38" s="30">
        <f>IFERROR(LARGE(E4:E18,1),0)</f>
        <v/>
      </c>
      <c r="C38" s="33" t="n">
        <v>1</v>
      </c>
      <c r="D38" s="30">
        <f>B38</f>
        <v/>
      </c>
      <c r="E38" s="42">
        <f>IFERROR(D38/B25,0)</f>
        <v/>
      </c>
    </row>
    <row r="39">
      <c r="A39" s="29">
        <f>IFERROR(INDEX(A4:A18,MATCH(SMALL(C38:C52,2),C38:C52,0)),"")</f>
        <v/>
      </c>
      <c r="B39" s="30">
        <f>IFERROR(LARGE(E4:E18,2),0)</f>
        <v/>
      </c>
      <c r="C39" s="33" t="n">
        <v>2</v>
      </c>
      <c r="D39" s="30">
        <f>D38+B39</f>
        <v/>
      </c>
      <c r="E39" s="42">
        <f>IFERROR(D39/B25,0)</f>
        <v/>
      </c>
    </row>
    <row r="40">
      <c r="A40" s="29">
        <f>IFERROR(INDEX(A4:A18,MATCH(SMALL(C38:C52,3),C38:C52,0)),"")</f>
        <v/>
      </c>
      <c r="B40" s="30">
        <f>IFERROR(LARGE(E4:E18,3),0)</f>
        <v/>
      </c>
      <c r="C40" s="33" t="n">
        <v>3</v>
      </c>
      <c r="D40" s="30">
        <f>D39+B40</f>
        <v/>
      </c>
      <c r="E40" s="42">
        <f>IFERROR(D40/B25,0)</f>
        <v/>
      </c>
    </row>
    <row r="41">
      <c r="A41" s="29">
        <f>IFERROR(INDEX(A4:A18,MATCH(SMALL(C38:C52,4),C38:C52,0)),"")</f>
        <v/>
      </c>
      <c r="B41" s="30">
        <f>IFERROR(LARGE(E4:E18,4),0)</f>
        <v/>
      </c>
      <c r="C41" s="33" t="n">
        <v>4</v>
      </c>
      <c r="D41" s="30">
        <f>D40+B41</f>
        <v/>
      </c>
      <c r="E41" s="42">
        <f>IFERROR(D41/B25,0)</f>
        <v/>
      </c>
    </row>
    <row r="42">
      <c r="A42" s="29">
        <f>IFERROR(INDEX(A4:A18,MATCH(SMALL(C38:C52,5),C38:C52,0)),"")</f>
        <v/>
      </c>
      <c r="B42" s="30">
        <f>IFERROR(LARGE(E4:E18,5),0)</f>
        <v/>
      </c>
      <c r="C42" s="33" t="n">
        <v>5</v>
      </c>
      <c r="D42" s="30">
        <f>D41+B42</f>
        <v/>
      </c>
      <c r="E42" s="42">
        <f>IFERROR(D42/B25,0)</f>
        <v/>
      </c>
    </row>
    <row r="43">
      <c r="A43" s="29">
        <f>IFERROR(INDEX(A4:A18,MATCH(SMALL(C38:C52,6),C38:C52,0)),"")</f>
        <v/>
      </c>
      <c r="B43" s="30">
        <f>IFERROR(LARGE(E4:E18,6),0)</f>
        <v/>
      </c>
      <c r="C43" s="33" t="n">
        <v>6</v>
      </c>
      <c r="D43" s="30">
        <f>D42+B43</f>
        <v/>
      </c>
      <c r="E43" s="42">
        <f>IFERROR(D43/B25,0)</f>
        <v/>
      </c>
    </row>
    <row r="44">
      <c r="A44" s="29">
        <f>IFERROR(INDEX(A4:A18,MATCH(SMALL(C38:C52,7),C38:C52,0)),"")</f>
        <v/>
      </c>
      <c r="B44" s="30">
        <f>IFERROR(LARGE(E4:E18,7),0)</f>
        <v/>
      </c>
      <c r="C44" s="33" t="n">
        <v>7</v>
      </c>
      <c r="D44" s="30">
        <f>D43+B44</f>
        <v/>
      </c>
      <c r="E44" s="42">
        <f>IFERROR(D44/B25,0)</f>
        <v/>
      </c>
    </row>
    <row r="45">
      <c r="A45" s="29">
        <f>IFERROR(INDEX(A4:A18,MATCH(SMALL(C38:C52,8),C38:C52,0)),"")</f>
        <v/>
      </c>
      <c r="B45" s="30">
        <f>IFERROR(LARGE(E4:E18,8),0)</f>
        <v/>
      </c>
      <c r="C45" s="33" t="n">
        <v>8</v>
      </c>
      <c r="D45" s="30">
        <f>D44+B45</f>
        <v/>
      </c>
      <c r="E45" s="42">
        <f>IFERROR(D45/B25,0)</f>
        <v/>
      </c>
    </row>
    <row r="46">
      <c r="A46" s="29">
        <f>IFERROR(INDEX(A4:A18,MATCH(SMALL(C38:C52,9),C38:C52,0)),"")</f>
        <v/>
      </c>
      <c r="B46" s="30">
        <f>IFERROR(LARGE(E4:E18,9),0)</f>
        <v/>
      </c>
      <c r="C46" s="33" t="n">
        <v>9</v>
      </c>
      <c r="D46" s="30">
        <f>D45+B46</f>
        <v/>
      </c>
      <c r="E46" s="42">
        <f>IFERROR(D46/B25,0)</f>
        <v/>
      </c>
    </row>
    <row r="47">
      <c r="A47" s="29">
        <f>IFERROR(INDEX(A4:A18,MATCH(SMALL(C38:C52,10),C38:C52,0)),"")</f>
        <v/>
      </c>
      <c r="B47" s="30">
        <f>IFERROR(LARGE(E4:E18,10),0)</f>
        <v/>
      </c>
      <c r="C47" s="33" t="n">
        <v>10</v>
      </c>
      <c r="D47" s="30">
        <f>D46+B47</f>
        <v/>
      </c>
      <c r="E47" s="42">
        <f>IFERROR(D47/B25,0)</f>
        <v/>
      </c>
    </row>
    <row r="48">
      <c r="A48" s="29">
        <f>IFERROR(INDEX(A4:A18,MATCH(SMALL(C38:C52,11),C38:C52,0)),"")</f>
        <v/>
      </c>
      <c r="B48" s="30">
        <f>IFERROR(LARGE(E4:E18,11),0)</f>
        <v/>
      </c>
      <c r="C48" s="33" t="n">
        <v>11</v>
      </c>
      <c r="D48" s="30">
        <f>D47+B48</f>
        <v/>
      </c>
      <c r="E48" s="42">
        <f>IFERROR(D48/B25,0)</f>
        <v/>
      </c>
    </row>
    <row r="49">
      <c r="A49" s="29">
        <f>IFERROR(INDEX(A4:A18,MATCH(SMALL(C38:C52,12),C38:C52,0)),"")</f>
        <v/>
      </c>
      <c r="B49" s="30">
        <f>IFERROR(LARGE(E4:E18,12),0)</f>
        <v/>
      </c>
      <c r="C49" s="33" t="n">
        <v>12</v>
      </c>
      <c r="D49" s="30">
        <f>D48+B49</f>
        <v/>
      </c>
      <c r="E49" s="42">
        <f>IFERROR(D49/B25,0)</f>
        <v/>
      </c>
    </row>
    <row r="50">
      <c r="A50" s="29">
        <f>IFERROR(INDEX(A4:A18,MATCH(SMALL(C38:C52,13),C38:C52,0)),"")</f>
        <v/>
      </c>
      <c r="B50" s="30">
        <f>IFERROR(LARGE(E4:E18,13),0)</f>
        <v/>
      </c>
      <c r="C50" s="33" t="n">
        <v>13</v>
      </c>
      <c r="D50" s="30">
        <f>D49+B50</f>
        <v/>
      </c>
      <c r="E50" s="42">
        <f>IFERROR(D50/B25,0)</f>
        <v/>
      </c>
    </row>
    <row r="51">
      <c r="A51" s="29">
        <f>IFERROR(INDEX(A4:A18,MATCH(SMALL(C38:C52,14),C38:C52,0)),"")</f>
        <v/>
      </c>
      <c r="B51" s="30">
        <f>IFERROR(LARGE(E4:E18,14),0)</f>
        <v/>
      </c>
      <c r="C51" s="33" t="n">
        <v>14</v>
      </c>
      <c r="D51" s="30">
        <f>D50+B51</f>
        <v/>
      </c>
      <c r="E51" s="42">
        <f>IFERROR(D51/B25,0)</f>
        <v/>
      </c>
    </row>
    <row r="52">
      <c r="A52" s="29">
        <f>IFERROR(INDEX(A4:A18,MATCH(SMALL(C38:C52,15),C38:C52,0)),"")</f>
        <v/>
      </c>
      <c r="B52" s="30">
        <f>IFERROR(LARGE(E4:E18,15),0)</f>
        <v/>
      </c>
      <c r="C52" s="33" t="n">
        <v>15</v>
      </c>
      <c r="D52" s="30">
        <f>D51+B52</f>
        <v/>
      </c>
      <c r="E52" s="42">
        <f>IFERROR(D52/B25,0)</f>
        <v/>
      </c>
    </row>
  </sheetData>
  <mergeCells count="3">
    <mergeCell ref="A20:H20"/>
    <mergeCell ref="A36:H36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3" t="inlineStr">
        <is>
          <t>COST REDUCTION IMPACT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8" t="inlineStr">
        <is>
          <t xml:space="preserve">  SAVINGS SUMMARY</t>
        </is>
      </c>
      <c r="B4" s="19" t="n"/>
      <c r="C4" s="19" t="n"/>
      <c r="D4" s="19" t="n"/>
      <c r="E4" s="19" t="n"/>
    </row>
    <row r="5" ht="32" customHeight="1">
      <c r="A5" s="16" t="inlineStr">
        <is>
          <t>Total Gross Savings</t>
        </is>
      </c>
      <c r="B5" s="44">
        <f>LOGIC!B22</f>
        <v/>
      </c>
    </row>
    <row r="6" ht="32" customHeight="1">
      <c r="A6" s="16" t="inlineStr">
        <is>
          <t>Total Net Savings</t>
        </is>
      </c>
      <c r="B6" s="45">
        <f>LOGIC!B25</f>
        <v/>
      </c>
    </row>
    <row r="7" ht="32" customHeight="1">
      <c r="A7" s="16" t="inlineStr">
        <is>
          <t>Implementation Cost</t>
        </is>
      </c>
      <c r="B7" s="44">
        <f>LOGIC!B24</f>
        <v/>
      </c>
    </row>
    <row r="8" ht="32" customHeight="1">
      <c r="A8" s="16" t="inlineStr">
        <is>
          <t>Overall Reduction %</t>
        </is>
      </c>
      <c r="B8" s="46">
        <f>LOGIC!B26</f>
        <v/>
      </c>
    </row>
    <row r="9" ht="32" customHeight="1">
      <c r="A9" s="16" t="inlineStr">
        <is>
          <t>Savings as % of Revenue</t>
        </is>
      </c>
      <c r="B9" s="46">
        <f>LOGIC!B34</f>
        <v/>
      </c>
    </row>
    <row r="11" ht="28" customHeight="1">
      <c r="A11" s="14" t="inlineStr">
        <is>
          <t xml:space="preserve">  MARGIN IMPACT</t>
        </is>
      </c>
      <c r="B11" s="15" t="n"/>
      <c r="C11" s="15" t="n"/>
      <c r="D11" s="15" t="n"/>
      <c r="E11" s="15" t="n"/>
    </row>
    <row r="12" ht="32" customHeight="1">
      <c r="A12" s="16" t="inlineStr">
        <is>
          <t>Current Cost Margin</t>
        </is>
      </c>
      <c r="B12" s="46">
        <f>LOGIC!B27</f>
        <v/>
      </c>
    </row>
    <row r="13" ht="32" customHeight="1">
      <c r="A13" s="16" t="inlineStr">
        <is>
          <t>Projected Cost Margin</t>
        </is>
      </c>
      <c r="B13" s="46">
        <f>LOGIC!B28</f>
        <v/>
      </c>
    </row>
    <row r="14" ht="32" customHeight="1">
      <c r="A14" s="16" t="inlineStr">
        <is>
          <t>Margin Improvement</t>
        </is>
      </c>
      <c r="B14" s="46">
        <f>LOGIC!B29</f>
        <v/>
      </c>
    </row>
    <row r="15" ht="32" customHeight="1">
      <c r="A15" s="16" t="inlineStr">
        <is>
          <t>Meets Target?</t>
        </is>
      </c>
      <c r="B15" s="47">
        <f>LOGIC!B30</f>
        <v/>
      </c>
    </row>
    <row r="17" ht="28" customHeight="1">
      <c r="A17" s="26" t="inlineStr">
        <is>
          <t xml:space="preserve">  IMPLEMENTATION</t>
        </is>
      </c>
      <c r="B17" s="27" t="n"/>
      <c r="C17" s="27" t="n"/>
      <c r="D17" s="27" t="n"/>
      <c r="E17" s="27" t="n"/>
    </row>
    <row r="18" ht="32" customHeight="1">
      <c r="A18" s="16" t="inlineStr">
        <is>
          <t>Avg Payback Period</t>
        </is>
      </c>
      <c r="B18" s="48">
        <f>LOGIC!B31</f>
        <v/>
      </c>
    </row>
    <row r="19" ht="32" customHeight="1">
      <c r="A19" s="16" t="inlineStr">
        <is>
          <t>Items Over Max Payback</t>
        </is>
      </c>
      <c r="B19" s="49">
        <f>LOGIC!B32</f>
        <v/>
      </c>
    </row>
    <row r="20" ht="32" customHeight="1">
      <c r="A20" s="16" t="inlineStr">
        <is>
          <t>Highest Priority Item</t>
        </is>
      </c>
      <c r="B20" s="47">
        <f>LOGIC!B33</f>
        <v/>
      </c>
    </row>
    <row r="22" ht="28" customHeight="1">
      <c r="A22" s="34" t="inlineStr">
        <is>
          <t xml:space="preserve">  LINE ITEM DETAIL</t>
        </is>
      </c>
      <c r="B22" s="35" t="n"/>
      <c r="C22" s="35" t="n"/>
      <c r="D22" s="35" t="n"/>
      <c r="E22" s="35" t="n"/>
    </row>
    <row r="23" ht="32" customHeight="1">
      <c r="A23" s="20" t="inlineStr">
        <is>
          <t>Cost Category</t>
        </is>
      </c>
      <c r="B23" s="20" t="inlineStr">
        <is>
          <t>Gross Savings</t>
        </is>
      </c>
      <c r="C23" s="20" t="inlineStr">
        <is>
          <t>Net Savings</t>
        </is>
      </c>
      <c r="D23" s="20" t="inlineStr">
        <is>
          <t>Payback (mo)</t>
        </is>
      </c>
      <c r="E23" s="20" t="inlineStr">
        <is>
          <t>Priority Score</t>
        </is>
      </c>
    </row>
    <row r="24">
      <c r="A24" s="50">
        <f>LOGIC!A4</f>
        <v/>
      </c>
      <c r="B24" s="51">
        <f>LOGIC!C4</f>
        <v/>
      </c>
      <c r="C24" s="52">
        <f>LOGIC!E4</f>
        <v/>
      </c>
      <c r="D24" s="53">
        <f>LOGIC!G4</f>
        <v/>
      </c>
      <c r="E24" s="54">
        <f>LOGIC!H4</f>
        <v/>
      </c>
    </row>
    <row r="25">
      <c r="A25" s="50">
        <f>LOGIC!A5</f>
        <v/>
      </c>
      <c r="B25" s="51">
        <f>LOGIC!C5</f>
        <v/>
      </c>
      <c r="C25" s="52">
        <f>LOGIC!E5</f>
        <v/>
      </c>
      <c r="D25" s="53">
        <f>LOGIC!G5</f>
        <v/>
      </c>
      <c r="E25" s="54">
        <f>LOGIC!H5</f>
        <v/>
      </c>
    </row>
    <row r="26">
      <c r="A26" s="50">
        <f>LOGIC!A6</f>
        <v/>
      </c>
      <c r="B26" s="51">
        <f>LOGIC!C6</f>
        <v/>
      </c>
      <c r="C26" s="52">
        <f>LOGIC!E6</f>
        <v/>
      </c>
      <c r="D26" s="53">
        <f>LOGIC!G6</f>
        <v/>
      </c>
      <c r="E26" s="54">
        <f>LOGIC!H6</f>
        <v/>
      </c>
    </row>
    <row r="27">
      <c r="A27" s="50">
        <f>LOGIC!A7</f>
        <v/>
      </c>
      <c r="B27" s="51">
        <f>LOGIC!C7</f>
        <v/>
      </c>
      <c r="C27" s="52">
        <f>LOGIC!E7</f>
        <v/>
      </c>
      <c r="D27" s="53">
        <f>LOGIC!G7</f>
        <v/>
      </c>
      <c r="E27" s="54">
        <f>LOGIC!H7</f>
        <v/>
      </c>
    </row>
    <row r="28">
      <c r="A28" s="50">
        <f>LOGIC!A8</f>
        <v/>
      </c>
      <c r="B28" s="51">
        <f>LOGIC!C8</f>
        <v/>
      </c>
      <c r="C28" s="52">
        <f>LOGIC!E8</f>
        <v/>
      </c>
      <c r="D28" s="53">
        <f>LOGIC!G8</f>
        <v/>
      </c>
      <c r="E28" s="54">
        <f>LOGIC!H8</f>
        <v/>
      </c>
    </row>
    <row r="29">
      <c r="A29" s="50">
        <f>LOGIC!A9</f>
        <v/>
      </c>
      <c r="B29" s="51">
        <f>LOGIC!C9</f>
        <v/>
      </c>
      <c r="C29" s="52">
        <f>LOGIC!E9</f>
        <v/>
      </c>
      <c r="D29" s="53">
        <f>LOGIC!G9</f>
        <v/>
      </c>
      <c r="E29" s="54">
        <f>LOGIC!H9</f>
        <v/>
      </c>
    </row>
    <row r="30">
      <c r="A30" s="50">
        <f>LOGIC!A10</f>
        <v/>
      </c>
      <c r="B30" s="51">
        <f>LOGIC!C10</f>
        <v/>
      </c>
      <c r="C30" s="52">
        <f>LOGIC!E10</f>
        <v/>
      </c>
      <c r="D30" s="53">
        <f>LOGIC!G10</f>
        <v/>
      </c>
      <c r="E30" s="54">
        <f>LOGIC!H10</f>
        <v/>
      </c>
    </row>
    <row r="31">
      <c r="A31" s="50">
        <f>LOGIC!A11</f>
        <v/>
      </c>
      <c r="B31" s="51">
        <f>LOGIC!C11</f>
        <v/>
      </c>
      <c r="C31" s="52">
        <f>LOGIC!E11</f>
        <v/>
      </c>
      <c r="D31" s="53">
        <f>LOGIC!G11</f>
        <v/>
      </c>
      <c r="E31" s="54">
        <f>LOGIC!H11</f>
        <v/>
      </c>
    </row>
    <row r="32">
      <c r="A32" s="50">
        <f>LOGIC!A12</f>
        <v/>
      </c>
      <c r="B32" s="51">
        <f>LOGIC!C12</f>
        <v/>
      </c>
      <c r="C32" s="52">
        <f>LOGIC!E12</f>
        <v/>
      </c>
      <c r="D32" s="53">
        <f>LOGIC!G12</f>
        <v/>
      </c>
      <c r="E32" s="54">
        <f>LOGIC!H12</f>
        <v/>
      </c>
    </row>
    <row r="33">
      <c r="A33" s="50">
        <f>LOGIC!A13</f>
        <v/>
      </c>
      <c r="B33" s="51">
        <f>LOGIC!C13</f>
        <v/>
      </c>
      <c r="C33" s="52">
        <f>LOGIC!E13</f>
        <v/>
      </c>
      <c r="D33" s="53">
        <f>LOGIC!G13</f>
        <v/>
      </c>
      <c r="E33" s="54">
        <f>LOGIC!H13</f>
        <v/>
      </c>
    </row>
    <row r="34">
      <c r="A34" s="50">
        <f>LOGIC!A14</f>
        <v/>
      </c>
      <c r="B34" s="51">
        <f>LOGIC!C14</f>
        <v/>
      </c>
      <c r="C34" s="52">
        <f>LOGIC!E14</f>
        <v/>
      </c>
      <c r="D34" s="53">
        <f>LOGIC!G14</f>
        <v/>
      </c>
      <c r="E34" s="54">
        <f>LOGIC!H14</f>
        <v/>
      </c>
    </row>
    <row r="35">
      <c r="A35" s="50">
        <f>LOGIC!A15</f>
        <v/>
      </c>
      <c r="B35" s="51">
        <f>LOGIC!C15</f>
        <v/>
      </c>
      <c r="C35" s="52">
        <f>LOGIC!E15</f>
        <v/>
      </c>
      <c r="D35" s="53">
        <f>LOGIC!G15</f>
        <v/>
      </c>
      <c r="E35" s="54">
        <f>LOGIC!H15</f>
        <v/>
      </c>
    </row>
    <row r="36">
      <c r="A36" s="50">
        <f>LOGIC!A16</f>
        <v/>
      </c>
      <c r="B36" s="51">
        <f>LOGIC!C16</f>
        <v/>
      </c>
      <c r="C36" s="52">
        <f>LOGIC!E16</f>
        <v/>
      </c>
      <c r="D36" s="53">
        <f>LOGIC!G16</f>
        <v/>
      </c>
      <c r="E36" s="54">
        <f>LOGIC!H16</f>
        <v/>
      </c>
    </row>
    <row r="37">
      <c r="A37" s="50">
        <f>LOGIC!A17</f>
        <v/>
      </c>
      <c r="B37" s="51">
        <f>LOGIC!C17</f>
        <v/>
      </c>
      <c r="C37" s="52">
        <f>LOGIC!E17</f>
        <v/>
      </c>
      <c r="D37" s="53">
        <f>LOGIC!G17</f>
        <v/>
      </c>
      <c r="E37" s="54">
        <f>LOGIC!H17</f>
        <v/>
      </c>
    </row>
    <row r="38">
      <c r="A38" s="50">
        <f>LOGIC!A18</f>
        <v/>
      </c>
      <c r="B38" s="51">
        <f>LOGIC!C18</f>
        <v/>
      </c>
      <c r="C38" s="52">
        <f>LOGIC!E18</f>
        <v/>
      </c>
      <c r="D38" s="53">
        <f>LOGIC!G18</f>
        <v/>
      </c>
      <c r="E38" s="54">
        <f>LOGIC!H18</f>
        <v/>
      </c>
    </row>
    <row r="40" ht="24" customHeight="1">
      <c r="A40" s="55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40:E40"/>
    <mergeCell ref="A11:E11"/>
    <mergeCell ref="A1:E1"/>
    <mergeCell ref="A22:E22"/>
    <mergeCell ref="A17:E17"/>
  </mergeCells>
  <conditionalFormatting sqref="B15">
    <cfRule type="cellIs" priority="1" operator="equal" dxfId="0">
      <formula>"YES"</formula>
    </cfRule>
    <cfRule type="cellIs" priority="2" operator="equal" dxfId="1">
      <formula>"NO"</formula>
    </cfRule>
  </conditionalFormatting>
  <conditionalFormatting sqref="C24:C38">
    <cfRule type="cellIs" priority="3" operator="greaterThan" dxfId="0">
      <formula>0</formula>
    </cfRule>
    <cfRule type="cellIs" priority="4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