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3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</fonts>
  <fills count="16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1F5F9"/>
        <bgColor rgb="00F1F5F9"/>
      </patternFill>
    </fill>
    <fill>
      <patternFill patternType="solid">
        <fgColor rgb="00FFF9C4"/>
        <bgColor rgb="00FFF9C4"/>
      </patternFill>
    </fill>
    <fill>
      <patternFill patternType="solid">
        <fgColor rgb="00E8EAF0"/>
        <bgColor rgb="00E8EAF0"/>
      </patternFill>
    </fill>
    <fill>
      <patternFill patternType="solid">
        <fgColor rgb="00D97706"/>
        <bgColor rgb="00D97706"/>
      </patternFill>
    </fill>
    <fill>
      <patternFill patternType="solid">
        <fgColor rgb="00DC2626"/>
        <bgColor rgb="00DC2626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7" fillId="9" borderId="1" applyAlignment="1" pivotButton="0" quotePrefix="0" xfId="0">
      <alignment horizontal="center" vertical="center"/>
    </xf>
    <xf numFmtId="164" fontId="7" fillId="9" borderId="1" applyAlignment="1" pivotButton="0" quotePrefix="0" xfId="0">
      <alignment horizontal="center" vertical="center"/>
    </xf>
    <xf numFmtId="9" fontId="7" fillId="9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8" borderId="1" applyAlignment="1" pivotButton="0" quotePrefix="0" xfId="0">
      <alignment horizontal="left" vertical="center"/>
    </xf>
    <xf numFmtId="164" fontId="7" fillId="8" borderId="1" applyAlignment="1" pivotButton="0" quotePrefix="0" xfId="0">
      <alignment horizontal="center" vertical="center"/>
    </xf>
    <xf numFmtId="9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9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8" borderId="1" applyAlignment="1" pivotButton="0" quotePrefix="0" xfId="0">
      <alignment horizontal="left" vertical="center"/>
    </xf>
    <xf numFmtId="3" fontId="10" fillId="8" borderId="1" applyAlignment="1" pivotButton="0" quotePrefix="0" xfId="0">
      <alignment horizontal="center" vertical="center"/>
    </xf>
    <xf numFmtId="164" fontId="10" fillId="8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0" fontId="10" fillId="8" borderId="1" applyAlignment="1" pivotButton="0" quotePrefix="0" xfId="0">
      <alignment horizontal="center" vertical="center"/>
    </xf>
    <xf numFmtId="165" fontId="10" fillId="8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164" fontId="10" fillId="10" borderId="1" applyAlignment="1" pivotButton="0" quotePrefix="0" xfId="0">
      <alignment horizontal="center" vertical="center"/>
    </xf>
    <xf numFmtId="0" fontId="5" fillId="13" borderId="1" applyAlignment="1" pivotButton="0" quotePrefix="0" xfId="0">
      <alignment horizontal="left" vertical="center"/>
    </xf>
    <xf numFmtId="0" fontId="0" fillId="13" borderId="1" pivotButton="0" quotePrefix="0" xfId="0"/>
    <xf numFmtId="0" fontId="11" fillId="2" borderId="0" applyAlignment="1" pivotButton="0" quotePrefix="0" xfId="0">
      <alignment horizontal="center" vertical="center"/>
    </xf>
    <xf numFmtId="0" fontId="6" fillId="14" borderId="1" applyAlignment="1" pivotButton="0" quotePrefix="0" xfId="0">
      <alignment horizontal="left" vertical="center"/>
    </xf>
    <xf numFmtId="3" fontId="12" fillId="15" borderId="1" applyAlignment="1" pivotButton="0" quotePrefix="0" xfId="0">
      <alignment horizontal="center" vertical="center"/>
    </xf>
    <xf numFmtId="164" fontId="12" fillId="15" borderId="1" applyAlignment="1" pivotButton="0" quotePrefix="0" xfId="0">
      <alignment horizontal="center" vertical="center"/>
    </xf>
    <xf numFmtId="0" fontId="12" fillId="15" borderId="1" applyAlignment="1" pivotButton="0" quotePrefix="0" xfId="0">
      <alignment horizontal="center" vertical="center"/>
    </xf>
    <xf numFmtId="10" fontId="12" fillId="15" borderId="1" applyAlignment="1" pivotButton="0" quotePrefix="0" xfId="0">
      <alignment horizontal="center" vertical="center"/>
    </xf>
    <xf numFmtId="165" fontId="12" fillId="15" borderId="1" applyAlignment="1" pivotButton="0" quotePrefix="0" xfId="0">
      <alignment horizontal="center" vertical="center"/>
    </xf>
    <xf numFmtId="0" fontId="6" fillId="14" borderId="1" applyAlignment="1" pivotButton="0" quotePrefix="0" xfId="0">
      <alignment horizontal="center" vertical="center"/>
    </xf>
    <xf numFmtId="164" fontId="10" fillId="14" borderId="1" applyAlignment="1" pivotButton="0" quotePrefix="0" xfId="0">
      <alignment horizontal="center" vertical="center"/>
    </xf>
    <xf numFmtId="164" fontId="7" fillId="14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7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AGENCY — MONTHLY RETAINER FORECAST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40" customHeight="1">
      <c r="A5" s="6" t="inlineStr">
        <is>
          <t>Track retainer clients, forecast monthly recurring revenue (MRR), identify at-risk revenue from upcoming renewals, and model churn impact.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Client name, monthly retainer value, contract start/end dates</t>
        </is>
      </c>
    </row>
    <row r="9" ht="22" customHeight="1">
      <c r="A9" s="6" t="inlineStr">
        <is>
          <t xml:space="preserve">  • Renewal probability per client (0-100%)</t>
        </is>
      </c>
    </row>
    <row r="10" ht="22" customHeight="1">
      <c r="A10" s="6" t="inlineStr">
        <is>
          <t xml:space="preserve">  • Expected churn rate assumption (CONFIG)</t>
        </is>
      </c>
    </row>
    <row r="12">
      <c r="A12" s="5" t="inlineStr">
        <is>
          <t>OUTPUTS (OUTPUT sheet)</t>
        </is>
      </c>
    </row>
    <row r="13" ht="22" customHeight="1">
      <c r="A13" s="6" t="inlineStr">
        <is>
          <t xml:space="preserve">  • Total MRR and ARR</t>
        </is>
      </c>
    </row>
    <row r="14" ht="22" customHeight="1">
      <c r="A14" s="6" t="inlineStr">
        <is>
          <t xml:space="preserve">  • At-risk revenue (low renewal probability)</t>
        </is>
      </c>
    </row>
    <row r="15" ht="22" customHeight="1">
      <c r="A15" s="6" t="inlineStr">
        <is>
          <t xml:space="preserve">  • Renewal pipeline by month</t>
        </is>
      </c>
    </row>
    <row r="16" ht="22" customHeight="1">
      <c r="A16" s="6" t="inlineStr">
        <is>
          <t xml:space="preserve">  • Churn forecast and net revenue retention</t>
        </is>
      </c>
    </row>
    <row r="17" ht="22" customHeight="1">
      <c r="A17" s="6" t="inlineStr">
        <is>
          <t xml:space="preserve">  • 12-month MRR projection</t>
        </is>
      </c>
    </row>
    <row r="19">
      <c r="A19" s="5" t="inlineStr">
        <is>
          <t>DO NOT EDIT</t>
        </is>
      </c>
    </row>
    <row r="20" ht="22" customHeight="1">
      <c r="A20" s="6" t="inlineStr">
        <is>
          <t xml:space="preserve">  • LOGIC sheet — contains all calculations</t>
        </is>
      </c>
    </row>
    <row r="21" ht="22" customHeight="1">
      <c r="A21" s="6" t="inlineStr">
        <is>
          <t xml:space="preserve">  • OUTPUT sheet — displays results from LOGIC</t>
        </is>
      </c>
    </row>
    <row r="22" ht="22" customHeight="1">
      <c r="A22" s="6" t="inlineStr">
        <is>
          <t xml:space="preserve">  • CONFIG sheet — contains constants and rates</t>
        </is>
      </c>
    </row>
    <row r="24">
      <c r="A24" s="5" t="inlineStr">
        <is>
          <t>HOW TO USE</t>
        </is>
      </c>
    </row>
    <row r="25" ht="22" customHeight="1">
      <c r="A25" s="6" t="inlineStr">
        <is>
          <t xml:space="preserve">  • Go to the INPUT sheet and fill in the yellow-highlighted cells</t>
        </is>
      </c>
    </row>
    <row r="26" ht="22" customHeight="1">
      <c r="A26" s="6" t="inlineStr">
        <is>
          <t xml:space="preserve">  • Results auto-calculate instantly on the OUTPUT sheet</t>
        </is>
      </c>
    </row>
    <row r="27" ht="22" customHeight="1">
      <c r="A27" s="6" t="inlineStr">
        <is>
          <t xml:space="preserve">  • Adjust CONFIG values only if you understand the assumptions</t>
        </is>
      </c>
    </row>
  </sheetData>
  <mergeCells count="17">
    <mergeCell ref="A20:B20"/>
    <mergeCell ref="A21:B21"/>
    <mergeCell ref="A2:B2"/>
    <mergeCell ref="A16:B16"/>
    <mergeCell ref="A15:B15"/>
    <mergeCell ref="A26:B26"/>
    <mergeCell ref="A25:B25"/>
    <mergeCell ref="A10:B10"/>
    <mergeCell ref="A5:B5"/>
    <mergeCell ref="A13:B13"/>
    <mergeCell ref="A14:B14"/>
    <mergeCell ref="A1:B1"/>
    <mergeCell ref="A17:B17"/>
    <mergeCell ref="A9:B9"/>
    <mergeCell ref="A27:B27"/>
    <mergeCell ref="A8:B8"/>
    <mergeCell ref="A22:B2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7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Constants &amp; Assumptions</t>
        </is>
      </c>
      <c r="B1" s="8" t="n"/>
      <c r="C1" s="8" t="n"/>
    </row>
    <row r="3" ht="26" customHeight="1">
      <c r="A3" s="9" t="inlineStr">
        <is>
          <t>High Risk Threshold</t>
        </is>
      </c>
      <c r="B3" s="10" t="n">
        <v>0.5</v>
      </c>
      <c r="C3" s="11" t="inlineStr">
        <is>
          <t>Renewal probability below this = at-risk</t>
        </is>
      </c>
    </row>
    <row r="4" ht="26" customHeight="1">
      <c r="A4" s="9" t="inlineStr">
        <is>
          <t>Medium Risk Threshold</t>
        </is>
      </c>
      <c r="B4" s="10" t="n">
        <v>0.75</v>
      </c>
      <c r="C4" s="11" t="inlineStr">
        <is>
          <t>Below this but above high-risk = medium risk</t>
        </is>
      </c>
    </row>
    <row r="5" ht="26" customHeight="1">
      <c r="A5" s="9" t="inlineStr">
        <is>
          <t>Expected Annual Churn Rate</t>
        </is>
      </c>
      <c r="B5" s="10" t="n">
        <v>0.1</v>
      </c>
      <c r="C5" s="11" t="inlineStr">
        <is>
          <t>Baseline assumption for churn modeling</t>
        </is>
      </c>
    </row>
    <row r="6" ht="26" customHeight="1">
      <c r="A6" s="9" t="inlineStr">
        <is>
          <t>Average Upsell Rate</t>
        </is>
      </c>
      <c r="B6" s="10" t="n">
        <v>0.05</v>
      </c>
      <c r="C6" s="11" t="inlineStr">
        <is>
          <t>Expected revenue expansion per renewal</t>
        </is>
      </c>
    </row>
    <row r="7" ht="26" customHeight="1">
      <c r="A7" s="9" t="inlineStr">
        <is>
          <t>Months in Forecast</t>
        </is>
      </c>
      <c r="B7" s="12" t="n">
        <v>12</v>
      </c>
      <c r="C7" s="11" t="inlineStr">
        <is>
          <t>Projection horizon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F33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18" customWidth="1" min="3" max="3"/>
    <col width="18" customWidth="1" min="4" max="4"/>
    <col width="14" customWidth="1" min="5" max="5"/>
    <col width="18" customWidth="1" min="6" max="6"/>
    <col width="16" customWidth="1" min="7" max="7"/>
    <col width="16" customWidth="1" min="8" max="8"/>
  </cols>
  <sheetData>
    <row r="1" ht="28" customHeight="1">
      <c r="A1" s="13" t="inlineStr">
        <is>
          <t xml:space="preserve">  RETAINER CLIENTS — Enter your data in yellow cells</t>
        </is>
      </c>
      <c r="B1" s="14" t="n"/>
      <c r="C1" s="14" t="n"/>
      <c r="D1" s="14" t="n"/>
      <c r="E1" s="14" t="n"/>
      <c r="F1" s="14" t="n"/>
    </row>
    <row r="3" ht="32" customHeight="1">
      <c r="A3" s="15" t="inlineStr">
        <is>
          <t>Client Name</t>
        </is>
      </c>
      <c r="B3" s="15" t="inlineStr">
        <is>
          <t>Monthly Retainer ($)</t>
        </is>
      </c>
      <c r="C3" s="15" t="inlineStr">
        <is>
          <t>Contract Start</t>
        </is>
      </c>
      <c r="D3" s="15" t="inlineStr">
        <is>
          <t>Contract End</t>
        </is>
      </c>
      <c r="E3" s="15" t="inlineStr">
        <is>
          <t>Renewal Prob %</t>
        </is>
      </c>
      <c r="F3" s="15" t="inlineStr">
        <is>
          <t>Status</t>
        </is>
      </c>
    </row>
    <row r="4">
      <c r="A4" s="16" t="inlineStr">
        <is>
          <t>Acme Corp</t>
        </is>
      </c>
      <c r="B4" s="17" t="n">
        <v>8500</v>
      </c>
      <c r="C4" s="16" t="inlineStr">
        <is>
          <t>2025-01-15</t>
        </is>
      </c>
      <c r="D4" s="16" t="inlineStr">
        <is>
          <t>2026-01-14</t>
        </is>
      </c>
      <c r="E4" s="18" t="n">
        <v>0.9</v>
      </c>
      <c r="F4" s="19">
        <f>IF(A4="","",IF(D4&gt;=TODAY(),"Active","Expiring"))</f>
        <v/>
      </c>
    </row>
    <row r="5">
      <c r="A5" s="20" t="inlineStr">
        <is>
          <t>Beta Inc</t>
        </is>
      </c>
      <c r="B5" s="21" t="n">
        <v>5000</v>
      </c>
      <c r="C5" s="20" t="inlineStr">
        <is>
          <t>2025-03-01</t>
        </is>
      </c>
      <c r="D5" s="20" t="inlineStr">
        <is>
          <t>2025-09-30</t>
        </is>
      </c>
      <c r="E5" s="22" t="n">
        <v>0.6</v>
      </c>
      <c r="F5" s="23">
        <f>IF(A5="","",IF(D5&gt;=TODAY(),"Active","Expiring"))</f>
        <v/>
      </c>
    </row>
    <row r="6">
      <c r="A6" s="16" t="inlineStr">
        <is>
          <t>Gamma LLC</t>
        </is>
      </c>
      <c r="B6" s="17" t="n">
        <v>12000</v>
      </c>
      <c r="C6" s="16" t="inlineStr">
        <is>
          <t>2024-06-01</t>
        </is>
      </c>
      <c r="D6" s="16" t="inlineStr">
        <is>
          <t>2025-06-30</t>
        </is>
      </c>
      <c r="E6" s="18" t="n">
        <v>0.85</v>
      </c>
      <c r="F6" s="19">
        <f>IF(A6="","",IF(D6&gt;=TODAY(),"Active","Expiring"))</f>
        <v/>
      </c>
    </row>
    <row r="7">
      <c r="A7" s="20" t="inlineStr">
        <is>
          <t>Delta Co</t>
        </is>
      </c>
      <c r="B7" s="21" t="n">
        <v>3500</v>
      </c>
      <c r="C7" s="20" t="inlineStr">
        <is>
          <t>2025-02-01</t>
        </is>
      </c>
      <c r="D7" s="20" t="inlineStr">
        <is>
          <t>2025-12-31</t>
        </is>
      </c>
      <c r="E7" s="22" t="n">
        <v>0.4</v>
      </c>
      <c r="F7" s="23">
        <f>IF(A7="","",IF(D7&gt;=TODAY(),"Active","Expiring"))</f>
        <v/>
      </c>
    </row>
    <row r="8">
      <c r="A8" s="16" t="inlineStr">
        <is>
          <t>Epsilon Ltd</t>
        </is>
      </c>
      <c r="B8" s="17" t="n">
        <v>7200</v>
      </c>
      <c r="C8" s="16" t="inlineStr">
        <is>
          <t>2025-04-15</t>
        </is>
      </c>
      <c r="D8" s="16" t="inlineStr">
        <is>
          <t>2026-04-14</t>
        </is>
      </c>
      <c r="E8" s="18" t="n">
        <v>0.95</v>
      </c>
      <c r="F8" s="19">
        <f>IF(A8="","",IF(D8&gt;=TODAY(),"Active","Expiring"))</f>
        <v/>
      </c>
    </row>
    <row r="9">
      <c r="A9" s="20" t="inlineStr">
        <is>
          <t>Zeta Group</t>
        </is>
      </c>
      <c r="B9" s="21" t="n">
        <v>15000</v>
      </c>
      <c r="C9" s="20" t="inlineStr">
        <is>
          <t>2024-12-01</t>
        </is>
      </c>
      <c r="D9" s="20" t="inlineStr">
        <is>
          <t>2025-11-30</t>
        </is>
      </c>
      <c r="E9" s="22" t="n">
        <v>0.7</v>
      </c>
      <c r="F9" s="23">
        <f>IF(A9="","",IF(D9&gt;=TODAY(),"Active","Expiring"))</f>
        <v/>
      </c>
    </row>
    <row r="10">
      <c r="A10" s="16" t="inlineStr">
        <is>
          <t>Eta Partners</t>
        </is>
      </c>
      <c r="B10" s="17" t="n">
        <v>4800</v>
      </c>
      <c r="C10" s="16" t="inlineStr">
        <is>
          <t>2025-05-01</t>
        </is>
      </c>
      <c r="D10" s="16" t="inlineStr">
        <is>
          <t>2026-05-01</t>
        </is>
      </c>
      <c r="E10" s="18" t="n">
        <v>0.55</v>
      </c>
      <c r="F10" s="19">
        <f>IF(A10="","",IF(D10&gt;=TODAY(),"Active","Expiring"))</f>
        <v/>
      </c>
    </row>
    <row r="11">
      <c r="A11" s="20" t="inlineStr">
        <is>
          <t>Theta Inc</t>
        </is>
      </c>
      <c r="B11" s="21" t="n">
        <v>9500</v>
      </c>
      <c r="C11" s="20" t="inlineStr">
        <is>
          <t>2025-01-01</t>
        </is>
      </c>
      <c r="D11" s="20" t="inlineStr">
        <is>
          <t>2025-07-31</t>
        </is>
      </c>
      <c r="E11" s="22" t="n">
        <v>0.3</v>
      </c>
      <c r="F11" s="23">
        <f>IF(A11="","",IF(D11&gt;=TODAY(),"Active","Expiring"))</f>
        <v/>
      </c>
    </row>
    <row r="12">
      <c r="A12" s="16" t="n"/>
      <c r="B12" s="16" t="n"/>
      <c r="C12" s="16" t="n"/>
      <c r="D12" s="16" t="n"/>
      <c r="E12" s="16" t="n"/>
      <c r="F12" s="19">
        <f>IF(A12="","",IF(D12&gt;=TODAY(),"Active","Expiring"))</f>
        <v/>
      </c>
    </row>
    <row r="13">
      <c r="A13" s="20" t="n"/>
      <c r="B13" s="20" t="n"/>
      <c r="C13" s="20" t="n"/>
      <c r="D13" s="20" t="n"/>
      <c r="E13" s="20" t="n"/>
      <c r="F13" s="23">
        <f>IF(A13="","",IF(D13&gt;=TODAY(),"Active","Expiring"))</f>
        <v/>
      </c>
    </row>
    <row r="14">
      <c r="A14" s="16" t="n"/>
      <c r="B14" s="16" t="n"/>
      <c r="C14" s="16" t="n"/>
      <c r="D14" s="16" t="n"/>
      <c r="E14" s="16" t="n"/>
      <c r="F14" s="19">
        <f>IF(A14="","",IF(D14&gt;=TODAY(),"Active","Expiring"))</f>
        <v/>
      </c>
    </row>
    <row r="15">
      <c r="A15" s="20" t="n"/>
      <c r="B15" s="20" t="n"/>
      <c r="C15" s="20" t="n"/>
      <c r="D15" s="20" t="n"/>
      <c r="E15" s="20" t="n"/>
      <c r="F15" s="23">
        <f>IF(A15="","",IF(D15&gt;=TODAY(),"Active","Expiring"))</f>
        <v/>
      </c>
    </row>
    <row r="16">
      <c r="A16" s="16" t="n"/>
      <c r="B16" s="16" t="n"/>
      <c r="C16" s="16" t="n"/>
      <c r="D16" s="16" t="n"/>
      <c r="E16" s="16" t="n"/>
      <c r="F16" s="19">
        <f>IF(A16="","",IF(D16&gt;=TODAY(),"Active","Expiring"))</f>
        <v/>
      </c>
    </row>
    <row r="17">
      <c r="A17" s="20" t="n"/>
      <c r="B17" s="20" t="n"/>
      <c r="C17" s="20" t="n"/>
      <c r="D17" s="20" t="n"/>
      <c r="E17" s="20" t="n"/>
      <c r="F17" s="23">
        <f>IF(A17="","",IF(D17&gt;=TODAY(),"Active","Expiring"))</f>
        <v/>
      </c>
    </row>
    <row r="18">
      <c r="A18" s="16" t="n"/>
      <c r="B18" s="16" t="n"/>
      <c r="C18" s="16" t="n"/>
      <c r="D18" s="16" t="n"/>
      <c r="E18" s="16" t="n"/>
      <c r="F18" s="19">
        <f>IF(A18="","",IF(D18&gt;=TODAY(),"Active","Expiring"))</f>
        <v/>
      </c>
    </row>
    <row r="19">
      <c r="A19" s="20" t="n"/>
      <c r="B19" s="20" t="n"/>
      <c r="C19" s="20" t="n"/>
      <c r="D19" s="20" t="n"/>
      <c r="E19" s="20" t="n"/>
      <c r="F19" s="23">
        <f>IF(A19="","",IF(D19&gt;=TODAY(),"Active","Expiring"))</f>
        <v/>
      </c>
    </row>
    <row r="20">
      <c r="A20" s="16" t="n"/>
      <c r="B20" s="16" t="n"/>
      <c r="C20" s="16" t="n"/>
      <c r="D20" s="16" t="n"/>
      <c r="E20" s="16" t="n"/>
      <c r="F20" s="19">
        <f>IF(A20="","",IF(D20&gt;=TODAY(),"Active","Expiring"))</f>
        <v/>
      </c>
    </row>
    <row r="21">
      <c r="A21" s="20" t="n"/>
      <c r="B21" s="20" t="n"/>
      <c r="C21" s="20" t="n"/>
      <c r="D21" s="20" t="n"/>
      <c r="E21" s="20" t="n"/>
      <c r="F21" s="23">
        <f>IF(A21="","",IF(D21&gt;=TODAY(),"Active","Expiring"))</f>
        <v/>
      </c>
    </row>
    <row r="22">
      <c r="A22" s="16" t="n"/>
      <c r="B22" s="16" t="n"/>
      <c r="C22" s="16" t="n"/>
      <c r="D22" s="16" t="n"/>
      <c r="E22" s="16" t="n"/>
      <c r="F22" s="19">
        <f>IF(A22="","",IF(D22&gt;=TODAY(),"Active","Expiring"))</f>
        <v/>
      </c>
    </row>
    <row r="23">
      <c r="A23" s="20" t="n"/>
      <c r="B23" s="20" t="n"/>
      <c r="C23" s="20" t="n"/>
      <c r="D23" s="20" t="n"/>
      <c r="E23" s="20" t="n"/>
      <c r="F23" s="23">
        <f>IF(A23="","",IF(D23&gt;=TODAY(),"Active","Expiring"))</f>
        <v/>
      </c>
    </row>
    <row r="24">
      <c r="A24" s="16" t="n"/>
      <c r="B24" s="16" t="n"/>
      <c r="C24" s="16" t="n"/>
      <c r="D24" s="16" t="n"/>
      <c r="E24" s="16" t="n"/>
      <c r="F24" s="19">
        <f>IF(A24="","",IF(D24&gt;=TODAY(),"Active","Expiring"))</f>
        <v/>
      </c>
    </row>
    <row r="25">
      <c r="A25" s="20" t="n"/>
      <c r="B25" s="20" t="n"/>
      <c r="C25" s="20" t="n"/>
      <c r="D25" s="20" t="n"/>
      <c r="E25" s="20" t="n"/>
      <c r="F25" s="23">
        <f>IF(A25="","",IF(D25&gt;=TODAY(),"Active","Expiring"))</f>
        <v/>
      </c>
    </row>
    <row r="26">
      <c r="A26" s="16" t="n"/>
      <c r="B26" s="16" t="n"/>
      <c r="C26" s="16" t="n"/>
      <c r="D26" s="16" t="n"/>
      <c r="E26" s="16" t="n"/>
      <c r="F26" s="19">
        <f>IF(A26="","",IF(D26&gt;=TODAY(),"Active","Expiring"))</f>
        <v/>
      </c>
    </row>
    <row r="27">
      <c r="A27" s="20" t="n"/>
      <c r="B27" s="20" t="n"/>
      <c r="C27" s="20" t="n"/>
      <c r="D27" s="20" t="n"/>
      <c r="E27" s="20" t="n"/>
      <c r="F27" s="23">
        <f>IF(A27="","",IF(D27&gt;=TODAY(),"Active","Expiring"))</f>
        <v/>
      </c>
    </row>
    <row r="28">
      <c r="A28" s="16" t="n"/>
      <c r="B28" s="16" t="n"/>
      <c r="C28" s="16" t="n"/>
      <c r="D28" s="16" t="n"/>
      <c r="E28" s="16" t="n"/>
      <c r="F28" s="19">
        <f>IF(A28="","",IF(D28&gt;=TODAY(),"Active","Expiring"))</f>
        <v/>
      </c>
    </row>
    <row r="29">
      <c r="A29" s="20" t="n"/>
      <c r="B29" s="20" t="n"/>
      <c r="C29" s="20" t="n"/>
      <c r="D29" s="20" t="n"/>
      <c r="E29" s="20" t="n"/>
      <c r="F29" s="23">
        <f>IF(A29="","",IF(D29&gt;=TODAY(),"Active","Expiring"))</f>
        <v/>
      </c>
    </row>
    <row r="30">
      <c r="A30" s="16" t="n"/>
      <c r="B30" s="16" t="n"/>
      <c r="C30" s="16" t="n"/>
      <c r="D30" s="16" t="n"/>
      <c r="E30" s="16" t="n"/>
      <c r="F30" s="19">
        <f>IF(A30="","",IF(D30&gt;=TODAY(),"Active","Expiring"))</f>
        <v/>
      </c>
    </row>
    <row r="31">
      <c r="A31" s="20" t="n"/>
      <c r="B31" s="20" t="n"/>
      <c r="C31" s="20" t="n"/>
      <c r="D31" s="20" t="n"/>
      <c r="E31" s="20" t="n"/>
      <c r="F31" s="23">
        <f>IF(A31="","",IF(D31&gt;=TODAY(),"Active","Expiring"))</f>
        <v/>
      </c>
    </row>
    <row r="32">
      <c r="A32" s="16" t="n"/>
      <c r="B32" s="16" t="n"/>
      <c r="C32" s="16" t="n"/>
      <c r="D32" s="16" t="n"/>
      <c r="E32" s="16" t="n"/>
      <c r="F32" s="19">
        <f>IF(A32="","",IF(D32&gt;=TODAY(),"Active","Expiring"))</f>
        <v/>
      </c>
    </row>
    <row r="33">
      <c r="A33" s="20" t="n"/>
      <c r="B33" s="20" t="n"/>
      <c r="C33" s="20" t="n"/>
      <c r="D33" s="20" t="n"/>
      <c r="E33" s="20" t="n"/>
      <c r="F33" s="23">
        <f>IF(A33="","",IF(D33&gt;=TODAY(),"Active","Expiring"))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G8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</row>
    <row r="3" ht="28" customHeight="1">
      <c r="A3" s="26" t="inlineStr">
        <is>
          <t xml:space="preserve">  PER-CLIENT ANALYSIS</t>
        </is>
      </c>
      <c r="B3" s="27" t="n"/>
      <c r="C3" s="27" t="n"/>
      <c r="D3" s="27" t="n"/>
      <c r="E3" s="27" t="n"/>
      <c r="F3" s="27" t="n"/>
      <c r="G3" s="27" t="n"/>
    </row>
    <row r="4" ht="32" customHeight="1">
      <c r="A4" s="15" t="inlineStr">
        <is>
          <t>Client</t>
        </is>
      </c>
      <c r="B4" s="15" t="inlineStr">
        <is>
          <t>Monthly Value</t>
        </is>
      </c>
      <c r="C4" s="15" t="inlineStr">
        <is>
          <t>Renewal Prob</t>
        </is>
      </c>
      <c r="D4" s="15" t="inlineStr">
        <is>
          <t>Risk Category</t>
        </is>
      </c>
      <c r="E4" s="15" t="inlineStr">
        <is>
          <t>At-Risk Revenue</t>
        </is>
      </c>
      <c r="F4" s="15" t="inlineStr">
        <is>
          <t>Weighted MRR</t>
        </is>
      </c>
      <c r="G4" s="15" t="inlineStr">
        <is>
          <t>Months Remaining</t>
        </is>
      </c>
    </row>
    <row r="5">
      <c r="A5" s="28">
        <f>IF(INPUT!A4="","",INPUT!A4)</f>
        <v/>
      </c>
      <c r="B5" s="29">
        <f>IF(INPUT!A4="","",INPUT!B4)</f>
        <v/>
      </c>
      <c r="C5" s="30">
        <f>IF(INPUT!A4="","",INPUT!E4)</f>
        <v/>
      </c>
      <c r="D5" s="19">
        <f>IF(INPUT!A4="","",IF(INPUT!E4&lt;CONFIG!B3,"HIGH RISK",IF(INPUT!E4&lt;CONFIG!B4,"MEDIUM RISK","LOW RISK")))</f>
        <v/>
      </c>
      <c r="E5" s="29">
        <f>IF(INPUT!A4="","",IF(INPUT!E4&lt;CONFIG!B4,INPUT!B4*(1-INPUT!E4),0))</f>
        <v/>
      </c>
      <c r="F5" s="29">
        <f>IF(INPUT!A4="","",INPUT!B4*INPUT!E4)</f>
        <v/>
      </c>
      <c r="G5" s="31">
        <f>IF(INPUT!A4="","",MAX(0,ROUND((DATEVALUE(INPUT!D4)-TODAY())/30.44,0)))</f>
        <v/>
      </c>
    </row>
    <row r="6">
      <c r="A6" s="32">
        <f>IF(INPUT!A5="","",INPUT!A5)</f>
        <v/>
      </c>
      <c r="B6" s="33">
        <f>IF(INPUT!A5="","",INPUT!B5)</f>
        <v/>
      </c>
      <c r="C6" s="34">
        <f>IF(INPUT!A5="","",INPUT!E5)</f>
        <v/>
      </c>
      <c r="D6" s="23">
        <f>IF(INPUT!A5="","",IF(INPUT!E5&lt;CONFIG!B3,"HIGH RISK",IF(INPUT!E5&lt;CONFIG!B4,"MEDIUM RISK","LOW RISK")))</f>
        <v/>
      </c>
      <c r="E6" s="33">
        <f>IF(INPUT!A5="","",IF(INPUT!E5&lt;CONFIG!B4,INPUT!B5*(1-INPUT!E5),0))</f>
        <v/>
      </c>
      <c r="F6" s="33">
        <f>IF(INPUT!A5="","",INPUT!B5*INPUT!E5)</f>
        <v/>
      </c>
      <c r="G6" s="35">
        <f>IF(INPUT!A5="","",MAX(0,ROUND((DATEVALUE(INPUT!D5)-TODAY())/30.44,0)))</f>
        <v/>
      </c>
    </row>
    <row r="7">
      <c r="A7" s="28">
        <f>IF(INPUT!A6="","",INPUT!A6)</f>
        <v/>
      </c>
      <c r="B7" s="29">
        <f>IF(INPUT!A6="","",INPUT!B6)</f>
        <v/>
      </c>
      <c r="C7" s="30">
        <f>IF(INPUT!A6="","",INPUT!E6)</f>
        <v/>
      </c>
      <c r="D7" s="19">
        <f>IF(INPUT!A6="","",IF(INPUT!E6&lt;CONFIG!B3,"HIGH RISK",IF(INPUT!E6&lt;CONFIG!B4,"MEDIUM RISK","LOW RISK")))</f>
        <v/>
      </c>
      <c r="E7" s="29">
        <f>IF(INPUT!A6="","",IF(INPUT!E6&lt;CONFIG!B4,INPUT!B6*(1-INPUT!E6),0))</f>
        <v/>
      </c>
      <c r="F7" s="29">
        <f>IF(INPUT!A6="","",INPUT!B6*INPUT!E6)</f>
        <v/>
      </c>
      <c r="G7" s="31">
        <f>IF(INPUT!A6="","",MAX(0,ROUND((DATEVALUE(INPUT!D6)-TODAY())/30.44,0)))</f>
        <v/>
      </c>
    </row>
    <row r="8">
      <c r="A8" s="32">
        <f>IF(INPUT!A7="","",INPUT!A7)</f>
        <v/>
      </c>
      <c r="B8" s="33">
        <f>IF(INPUT!A7="","",INPUT!B7)</f>
        <v/>
      </c>
      <c r="C8" s="34">
        <f>IF(INPUT!A7="","",INPUT!E7)</f>
        <v/>
      </c>
      <c r="D8" s="23">
        <f>IF(INPUT!A7="","",IF(INPUT!E7&lt;CONFIG!B3,"HIGH RISK",IF(INPUT!E7&lt;CONFIG!B4,"MEDIUM RISK","LOW RISK")))</f>
        <v/>
      </c>
      <c r="E8" s="33">
        <f>IF(INPUT!A7="","",IF(INPUT!E7&lt;CONFIG!B4,INPUT!B7*(1-INPUT!E7),0))</f>
        <v/>
      </c>
      <c r="F8" s="33">
        <f>IF(INPUT!A7="","",INPUT!B7*INPUT!E7)</f>
        <v/>
      </c>
      <c r="G8" s="35">
        <f>IF(INPUT!A7="","",MAX(0,ROUND((DATEVALUE(INPUT!D7)-TODAY())/30.44,0)))</f>
        <v/>
      </c>
    </row>
    <row r="9">
      <c r="A9" s="28">
        <f>IF(INPUT!A8="","",INPUT!A8)</f>
        <v/>
      </c>
      <c r="B9" s="29">
        <f>IF(INPUT!A8="","",INPUT!B8)</f>
        <v/>
      </c>
      <c r="C9" s="30">
        <f>IF(INPUT!A8="","",INPUT!E8)</f>
        <v/>
      </c>
      <c r="D9" s="19">
        <f>IF(INPUT!A8="","",IF(INPUT!E8&lt;CONFIG!B3,"HIGH RISK",IF(INPUT!E8&lt;CONFIG!B4,"MEDIUM RISK","LOW RISK")))</f>
        <v/>
      </c>
      <c r="E9" s="29">
        <f>IF(INPUT!A8="","",IF(INPUT!E8&lt;CONFIG!B4,INPUT!B8*(1-INPUT!E8),0))</f>
        <v/>
      </c>
      <c r="F9" s="29">
        <f>IF(INPUT!A8="","",INPUT!B8*INPUT!E8)</f>
        <v/>
      </c>
      <c r="G9" s="31">
        <f>IF(INPUT!A8="","",MAX(0,ROUND((DATEVALUE(INPUT!D8)-TODAY())/30.44,0)))</f>
        <v/>
      </c>
    </row>
    <row r="10">
      <c r="A10" s="32">
        <f>IF(INPUT!A9="","",INPUT!A9)</f>
        <v/>
      </c>
      <c r="B10" s="33">
        <f>IF(INPUT!A9="","",INPUT!B9)</f>
        <v/>
      </c>
      <c r="C10" s="34">
        <f>IF(INPUT!A9="","",INPUT!E9)</f>
        <v/>
      </c>
      <c r="D10" s="23">
        <f>IF(INPUT!A9="","",IF(INPUT!E9&lt;CONFIG!B3,"HIGH RISK",IF(INPUT!E9&lt;CONFIG!B4,"MEDIUM RISK","LOW RISK")))</f>
        <v/>
      </c>
      <c r="E10" s="33">
        <f>IF(INPUT!A9="","",IF(INPUT!E9&lt;CONFIG!B4,INPUT!B9*(1-INPUT!E9),0))</f>
        <v/>
      </c>
      <c r="F10" s="33">
        <f>IF(INPUT!A9="","",INPUT!B9*INPUT!E9)</f>
        <v/>
      </c>
      <c r="G10" s="35">
        <f>IF(INPUT!A9="","",MAX(0,ROUND((DATEVALUE(INPUT!D9)-TODAY())/30.44,0)))</f>
        <v/>
      </c>
    </row>
    <row r="11">
      <c r="A11" s="28">
        <f>IF(INPUT!A10="","",INPUT!A10)</f>
        <v/>
      </c>
      <c r="B11" s="29">
        <f>IF(INPUT!A10="","",INPUT!B10)</f>
        <v/>
      </c>
      <c r="C11" s="30">
        <f>IF(INPUT!A10="","",INPUT!E10)</f>
        <v/>
      </c>
      <c r="D11" s="19">
        <f>IF(INPUT!A10="","",IF(INPUT!E10&lt;CONFIG!B3,"HIGH RISK",IF(INPUT!E10&lt;CONFIG!B4,"MEDIUM RISK","LOW RISK")))</f>
        <v/>
      </c>
      <c r="E11" s="29">
        <f>IF(INPUT!A10="","",IF(INPUT!E10&lt;CONFIG!B4,INPUT!B10*(1-INPUT!E10),0))</f>
        <v/>
      </c>
      <c r="F11" s="29">
        <f>IF(INPUT!A10="","",INPUT!B10*INPUT!E10)</f>
        <v/>
      </c>
      <c r="G11" s="31">
        <f>IF(INPUT!A10="","",MAX(0,ROUND((DATEVALUE(INPUT!D10)-TODAY())/30.44,0)))</f>
        <v/>
      </c>
    </row>
    <row r="12">
      <c r="A12" s="32">
        <f>IF(INPUT!A11="","",INPUT!A11)</f>
        <v/>
      </c>
      <c r="B12" s="33">
        <f>IF(INPUT!A11="","",INPUT!B11)</f>
        <v/>
      </c>
      <c r="C12" s="34">
        <f>IF(INPUT!A11="","",INPUT!E11)</f>
        <v/>
      </c>
      <c r="D12" s="23">
        <f>IF(INPUT!A11="","",IF(INPUT!E11&lt;CONFIG!B3,"HIGH RISK",IF(INPUT!E11&lt;CONFIG!B4,"MEDIUM RISK","LOW RISK")))</f>
        <v/>
      </c>
      <c r="E12" s="33">
        <f>IF(INPUT!A11="","",IF(INPUT!E11&lt;CONFIG!B4,INPUT!B11*(1-INPUT!E11),0))</f>
        <v/>
      </c>
      <c r="F12" s="33">
        <f>IF(INPUT!A11="","",INPUT!B11*INPUT!E11)</f>
        <v/>
      </c>
      <c r="G12" s="35">
        <f>IF(INPUT!A11="","",MAX(0,ROUND((DATEVALUE(INPUT!D11)-TODAY())/30.44,0)))</f>
        <v/>
      </c>
    </row>
    <row r="13">
      <c r="A13" s="28">
        <f>IF(INPUT!A12="","",INPUT!A12)</f>
        <v/>
      </c>
      <c r="B13" s="29">
        <f>IF(INPUT!A12="","",INPUT!B12)</f>
        <v/>
      </c>
      <c r="C13" s="30">
        <f>IF(INPUT!A12="","",INPUT!E12)</f>
        <v/>
      </c>
      <c r="D13" s="19">
        <f>IF(INPUT!A12="","",IF(INPUT!E12&lt;CONFIG!B3,"HIGH RISK",IF(INPUT!E12&lt;CONFIG!B4,"MEDIUM RISK","LOW RISK")))</f>
        <v/>
      </c>
      <c r="E13" s="29">
        <f>IF(INPUT!A12="","",IF(INPUT!E12&lt;CONFIG!B4,INPUT!B12*(1-INPUT!E12),0))</f>
        <v/>
      </c>
      <c r="F13" s="29">
        <f>IF(INPUT!A12="","",INPUT!B12*INPUT!E12)</f>
        <v/>
      </c>
      <c r="G13" s="31">
        <f>IF(INPUT!A12="","",MAX(0,ROUND((DATEVALUE(INPUT!D12)-TODAY())/30.44,0)))</f>
        <v/>
      </c>
    </row>
    <row r="14">
      <c r="A14" s="32">
        <f>IF(INPUT!A13="","",INPUT!A13)</f>
        <v/>
      </c>
      <c r="B14" s="33">
        <f>IF(INPUT!A13="","",INPUT!B13)</f>
        <v/>
      </c>
      <c r="C14" s="34">
        <f>IF(INPUT!A13="","",INPUT!E13)</f>
        <v/>
      </c>
      <c r="D14" s="23">
        <f>IF(INPUT!A13="","",IF(INPUT!E13&lt;CONFIG!B3,"HIGH RISK",IF(INPUT!E13&lt;CONFIG!B4,"MEDIUM RISK","LOW RISK")))</f>
        <v/>
      </c>
      <c r="E14" s="33">
        <f>IF(INPUT!A13="","",IF(INPUT!E13&lt;CONFIG!B4,INPUT!B13*(1-INPUT!E13),0))</f>
        <v/>
      </c>
      <c r="F14" s="33">
        <f>IF(INPUT!A13="","",INPUT!B13*INPUT!E13)</f>
        <v/>
      </c>
      <c r="G14" s="35">
        <f>IF(INPUT!A13="","",MAX(0,ROUND((DATEVALUE(INPUT!D13)-TODAY())/30.44,0)))</f>
        <v/>
      </c>
    </row>
    <row r="15">
      <c r="A15" s="28">
        <f>IF(INPUT!A14="","",INPUT!A14)</f>
        <v/>
      </c>
      <c r="B15" s="29">
        <f>IF(INPUT!A14="","",INPUT!B14)</f>
        <v/>
      </c>
      <c r="C15" s="30">
        <f>IF(INPUT!A14="","",INPUT!E14)</f>
        <v/>
      </c>
      <c r="D15" s="19">
        <f>IF(INPUT!A14="","",IF(INPUT!E14&lt;CONFIG!B3,"HIGH RISK",IF(INPUT!E14&lt;CONFIG!B4,"MEDIUM RISK","LOW RISK")))</f>
        <v/>
      </c>
      <c r="E15" s="29">
        <f>IF(INPUT!A14="","",IF(INPUT!E14&lt;CONFIG!B4,INPUT!B14*(1-INPUT!E14),0))</f>
        <v/>
      </c>
      <c r="F15" s="29">
        <f>IF(INPUT!A14="","",INPUT!B14*INPUT!E14)</f>
        <v/>
      </c>
      <c r="G15" s="31">
        <f>IF(INPUT!A14="","",MAX(0,ROUND((DATEVALUE(INPUT!D14)-TODAY())/30.44,0)))</f>
        <v/>
      </c>
    </row>
    <row r="16">
      <c r="A16" s="32">
        <f>IF(INPUT!A15="","",INPUT!A15)</f>
        <v/>
      </c>
      <c r="B16" s="33">
        <f>IF(INPUT!A15="","",INPUT!B15)</f>
        <v/>
      </c>
      <c r="C16" s="34">
        <f>IF(INPUT!A15="","",INPUT!E15)</f>
        <v/>
      </c>
      <c r="D16" s="23">
        <f>IF(INPUT!A15="","",IF(INPUT!E15&lt;CONFIG!B3,"HIGH RISK",IF(INPUT!E15&lt;CONFIG!B4,"MEDIUM RISK","LOW RISK")))</f>
        <v/>
      </c>
      <c r="E16" s="33">
        <f>IF(INPUT!A15="","",IF(INPUT!E15&lt;CONFIG!B4,INPUT!B15*(1-INPUT!E15),0))</f>
        <v/>
      </c>
      <c r="F16" s="33">
        <f>IF(INPUT!A15="","",INPUT!B15*INPUT!E15)</f>
        <v/>
      </c>
      <c r="G16" s="35">
        <f>IF(INPUT!A15="","",MAX(0,ROUND((DATEVALUE(INPUT!D15)-TODAY())/30.44,0)))</f>
        <v/>
      </c>
    </row>
    <row r="17">
      <c r="A17" s="28">
        <f>IF(INPUT!A16="","",INPUT!A16)</f>
        <v/>
      </c>
      <c r="B17" s="29">
        <f>IF(INPUT!A16="","",INPUT!B16)</f>
        <v/>
      </c>
      <c r="C17" s="30">
        <f>IF(INPUT!A16="","",INPUT!E16)</f>
        <v/>
      </c>
      <c r="D17" s="19">
        <f>IF(INPUT!A16="","",IF(INPUT!E16&lt;CONFIG!B3,"HIGH RISK",IF(INPUT!E16&lt;CONFIG!B4,"MEDIUM RISK","LOW RISK")))</f>
        <v/>
      </c>
      <c r="E17" s="29">
        <f>IF(INPUT!A16="","",IF(INPUT!E16&lt;CONFIG!B4,INPUT!B16*(1-INPUT!E16),0))</f>
        <v/>
      </c>
      <c r="F17" s="29">
        <f>IF(INPUT!A16="","",INPUT!B16*INPUT!E16)</f>
        <v/>
      </c>
      <c r="G17" s="31">
        <f>IF(INPUT!A16="","",MAX(0,ROUND((DATEVALUE(INPUT!D16)-TODAY())/30.44,0)))</f>
        <v/>
      </c>
    </row>
    <row r="18">
      <c r="A18" s="32">
        <f>IF(INPUT!A17="","",INPUT!A17)</f>
        <v/>
      </c>
      <c r="B18" s="33">
        <f>IF(INPUT!A17="","",INPUT!B17)</f>
        <v/>
      </c>
      <c r="C18" s="34">
        <f>IF(INPUT!A17="","",INPUT!E17)</f>
        <v/>
      </c>
      <c r="D18" s="23">
        <f>IF(INPUT!A17="","",IF(INPUT!E17&lt;CONFIG!B3,"HIGH RISK",IF(INPUT!E17&lt;CONFIG!B4,"MEDIUM RISK","LOW RISK")))</f>
        <v/>
      </c>
      <c r="E18" s="33">
        <f>IF(INPUT!A17="","",IF(INPUT!E17&lt;CONFIG!B4,INPUT!B17*(1-INPUT!E17),0))</f>
        <v/>
      </c>
      <c r="F18" s="33">
        <f>IF(INPUT!A17="","",INPUT!B17*INPUT!E17)</f>
        <v/>
      </c>
      <c r="G18" s="35">
        <f>IF(INPUT!A17="","",MAX(0,ROUND((DATEVALUE(INPUT!D17)-TODAY())/30.44,0)))</f>
        <v/>
      </c>
    </row>
    <row r="19">
      <c r="A19" s="28">
        <f>IF(INPUT!A18="","",INPUT!A18)</f>
        <v/>
      </c>
      <c r="B19" s="29">
        <f>IF(INPUT!A18="","",INPUT!B18)</f>
        <v/>
      </c>
      <c r="C19" s="30">
        <f>IF(INPUT!A18="","",INPUT!E18)</f>
        <v/>
      </c>
      <c r="D19" s="19">
        <f>IF(INPUT!A18="","",IF(INPUT!E18&lt;CONFIG!B3,"HIGH RISK",IF(INPUT!E18&lt;CONFIG!B4,"MEDIUM RISK","LOW RISK")))</f>
        <v/>
      </c>
      <c r="E19" s="29">
        <f>IF(INPUT!A18="","",IF(INPUT!E18&lt;CONFIG!B4,INPUT!B18*(1-INPUT!E18),0))</f>
        <v/>
      </c>
      <c r="F19" s="29">
        <f>IF(INPUT!A18="","",INPUT!B18*INPUT!E18)</f>
        <v/>
      </c>
      <c r="G19" s="31">
        <f>IF(INPUT!A18="","",MAX(0,ROUND((DATEVALUE(INPUT!D18)-TODAY())/30.44,0)))</f>
        <v/>
      </c>
    </row>
    <row r="20">
      <c r="A20" s="32">
        <f>IF(INPUT!A19="","",INPUT!A19)</f>
        <v/>
      </c>
      <c r="B20" s="33">
        <f>IF(INPUT!A19="","",INPUT!B19)</f>
        <v/>
      </c>
      <c r="C20" s="34">
        <f>IF(INPUT!A19="","",INPUT!E19)</f>
        <v/>
      </c>
      <c r="D20" s="23">
        <f>IF(INPUT!A19="","",IF(INPUT!E19&lt;CONFIG!B3,"HIGH RISK",IF(INPUT!E19&lt;CONFIG!B4,"MEDIUM RISK","LOW RISK")))</f>
        <v/>
      </c>
      <c r="E20" s="33">
        <f>IF(INPUT!A19="","",IF(INPUT!E19&lt;CONFIG!B4,INPUT!B19*(1-INPUT!E19),0))</f>
        <v/>
      </c>
      <c r="F20" s="33">
        <f>IF(INPUT!A19="","",INPUT!B19*INPUT!E19)</f>
        <v/>
      </c>
      <c r="G20" s="35">
        <f>IF(INPUT!A19="","",MAX(0,ROUND((DATEVALUE(INPUT!D19)-TODAY())/30.44,0)))</f>
        <v/>
      </c>
    </row>
    <row r="21">
      <c r="A21" s="28">
        <f>IF(INPUT!A20="","",INPUT!A20)</f>
        <v/>
      </c>
      <c r="B21" s="29">
        <f>IF(INPUT!A20="","",INPUT!B20)</f>
        <v/>
      </c>
      <c r="C21" s="30">
        <f>IF(INPUT!A20="","",INPUT!E20)</f>
        <v/>
      </c>
      <c r="D21" s="19">
        <f>IF(INPUT!A20="","",IF(INPUT!E20&lt;CONFIG!B3,"HIGH RISK",IF(INPUT!E20&lt;CONFIG!B4,"MEDIUM RISK","LOW RISK")))</f>
        <v/>
      </c>
      <c r="E21" s="29">
        <f>IF(INPUT!A20="","",IF(INPUT!E20&lt;CONFIG!B4,INPUT!B20*(1-INPUT!E20),0))</f>
        <v/>
      </c>
      <c r="F21" s="29">
        <f>IF(INPUT!A20="","",INPUT!B20*INPUT!E20)</f>
        <v/>
      </c>
      <c r="G21" s="31">
        <f>IF(INPUT!A20="","",MAX(0,ROUND((DATEVALUE(INPUT!D20)-TODAY())/30.44,0)))</f>
        <v/>
      </c>
    </row>
    <row r="22">
      <c r="A22" s="32">
        <f>IF(INPUT!A21="","",INPUT!A21)</f>
        <v/>
      </c>
      <c r="B22" s="33">
        <f>IF(INPUT!A21="","",INPUT!B21)</f>
        <v/>
      </c>
      <c r="C22" s="34">
        <f>IF(INPUT!A21="","",INPUT!E21)</f>
        <v/>
      </c>
      <c r="D22" s="23">
        <f>IF(INPUT!A21="","",IF(INPUT!E21&lt;CONFIG!B3,"HIGH RISK",IF(INPUT!E21&lt;CONFIG!B4,"MEDIUM RISK","LOW RISK")))</f>
        <v/>
      </c>
      <c r="E22" s="33">
        <f>IF(INPUT!A21="","",IF(INPUT!E21&lt;CONFIG!B4,INPUT!B21*(1-INPUT!E21),0))</f>
        <v/>
      </c>
      <c r="F22" s="33">
        <f>IF(INPUT!A21="","",INPUT!B21*INPUT!E21)</f>
        <v/>
      </c>
      <c r="G22" s="35">
        <f>IF(INPUT!A21="","",MAX(0,ROUND((DATEVALUE(INPUT!D21)-TODAY())/30.44,0)))</f>
        <v/>
      </c>
    </row>
    <row r="23">
      <c r="A23" s="28">
        <f>IF(INPUT!A22="","",INPUT!A22)</f>
        <v/>
      </c>
      <c r="B23" s="29">
        <f>IF(INPUT!A22="","",INPUT!B22)</f>
        <v/>
      </c>
      <c r="C23" s="30">
        <f>IF(INPUT!A22="","",INPUT!E22)</f>
        <v/>
      </c>
      <c r="D23" s="19">
        <f>IF(INPUT!A22="","",IF(INPUT!E22&lt;CONFIG!B3,"HIGH RISK",IF(INPUT!E22&lt;CONFIG!B4,"MEDIUM RISK","LOW RISK")))</f>
        <v/>
      </c>
      <c r="E23" s="29">
        <f>IF(INPUT!A22="","",IF(INPUT!E22&lt;CONFIG!B4,INPUT!B22*(1-INPUT!E22),0))</f>
        <v/>
      </c>
      <c r="F23" s="29">
        <f>IF(INPUT!A22="","",INPUT!B22*INPUT!E22)</f>
        <v/>
      </c>
      <c r="G23" s="31">
        <f>IF(INPUT!A22="","",MAX(0,ROUND((DATEVALUE(INPUT!D22)-TODAY())/30.44,0)))</f>
        <v/>
      </c>
    </row>
    <row r="24">
      <c r="A24" s="32">
        <f>IF(INPUT!A23="","",INPUT!A23)</f>
        <v/>
      </c>
      <c r="B24" s="33">
        <f>IF(INPUT!A23="","",INPUT!B23)</f>
        <v/>
      </c>
      <c r="C24" s="34">
        <f>IF(INPUT!A23="","",INPUT!E23)</f>
        <v/>
      </c>
      <c r="D24" s="23">
        <f>IF(INPUT!A23="","",IF(INPUT!E23&lt;CONFIG!B3,"HIGH RISK",IF(INPUT!E23&lt;CONFIG!B4,"MEDIUM RISK","LOW RISK")))</f>
        <v/>
      </c>
      <c r="E24" s="33">
        <f>IF(INPUT!A23="","",IF(INPUT!E23&lt;CONFIG!B4,INPUT!B23*(1-INPUT!E23),0))</f>
        <v/>
      </c>
      <c r="F24" s="33">
        <f>IF(INPUT!A23="","",INPUT!B23*INPUT!E23)</f>
        <v/>
      </c>
      <c r="G24" s="35">
        <f>IF(INPUT!A23="","",MAX(0,ROUND((DATEVALUE(INPUT!D23)-TODAY())/30.44,0)))</f>
        <v/>
      </c>
    </row>
    <row r="25">
      <c r="A25" s="28">
        <f>IF(INPUT!A24="","",INPUT!A24)</f>
        <v/>
      </c>
      <c r="B25" s="29">
        <f>IF(INPUT!A24="","",INPUT!B24)</f>
        <v/>
      </c>
      <c r="C25" s="30">
        <f>IF(INPUT!A24="","",INPUT!E24)</f>
        <v/>
      </c>
      <c r="D25" s="19">
        <f>IF(INPUT!A24="","",IF(INPUT!E24&lt;CONFIG!B3,"HIGH RISK",IF(INPUT!E24&lt;CONFIG!B4,"MEDIUM RISK","LOW RISK")))</f>
        <v/>
      </c>
      <c r="E25" s="29">
        <f>IF(INPUT!A24="","",IF(INPUT!E24&lt;CONFIG!B4,INPUT!B24*(1-INPUT!E24),0))</f>
        <v/>
      </c>
      <c r="F25" s="29">
        <f>IF(INPUT!A24="","",INPUT!B24*INPUT!E24)</f>
        <v/>
      </c>
      <c r="G25" s="31">
        <f>IF(INPUT!A24="","",MAX(0,ROUND((DATEVALUE(INPUT!D24)-TODAY())/30.44,0)))</f>
        <v/>
      </c>
    </row>
    <row r="26">
      <c r="A26" s="32">
        <f>IF(INPUT!A25="","",INPUT!A25)</f>
        <v/>
      </c>
      <c r="B26" s="33">
        <f>IF(INPUT!A25="","",INPUT!B25)</f>
        <v/>
      </c>
      <c r="C26" s="34">
        <f>IF(INPUT!A25="","",INPUT!E25)</f>
        <v/>
      </c>
      <c r="D26" s="23">
        <f>IF(INPUT!A25="","",IF(INPUT!E25&lt;CONFIG!B3,"HIGH RISK",IF(INPUT!E25&lt;CONFIG!B4,"MEDIUM RISK","LOW RISK")))</f>
        <v/>
      </c>
      <c r="E26" s="33">
        <f>IF(INPUT!A25="","",IF(INPUT!E25&lt;CONFIG!B4,INPUT!B25*(1-INPUT!E25),0))</f>
        <v/>
      </c>
      <c r="F26" s="33">
        <f>IF(INPUT!A25="","",INPUT!B25*INPUT!E25)</f>
        <v/>
      </c>
      <c r="G26" s="35">
        <f>IF(INPUT!A25="","",MAX(0,ROUND((DATEVALUE(INPUT!D25)-TODAY())/30.44,0)))</f>
        <v/>
      </c>
    </row>
    <row r="27">
      <c r="A27" s="28">
        <f>IF(INPUT!A26="","",INPUT!A26)</f>
        <v/>
      </c>
      <c r="B27" s="29">
        <f>IF(INPUT!A26="","",INPUT!B26)</f>
        <v/>
      </c>
      <c r="C27" s="30">
        <f>IF(INPUT!A26="","",INPUT!E26)</f>
        <v/>
      </c>
      <c r="D27" s="19">
        <f>IF(INPUT!A26="","",IF(INPUT!E26&lt;CONFIG!B3,"HIGH RISK",IF(INPUT!E26&lt;CONFIG!B4,"MEDIUM RISK","LOW RISK")))</f>
        <v/>
      </c>
      <c r="E27" s="29">
        <f>IF(INPUT!A26="","",IF(INPUT!E26&lt;CONFIG!B4,INPUT!B26*(1-INPUT!E26),0))</f>
        <v/>
      </c>
      <c r="F27" s="29">
        <f>IF(INPUT!A26="","",INPUT!B26*INPUT!E26)</f>
        <v/>
      </c>
      <c r="G27" s="31">
        <f>IF(INPUT!A26="","",MAX(0,ROUND((DATEVALUE(INPUT!D26)-TODAY())/30.44,0)))</f>
        <v/>
      </c>
    </row>
    <row r="28">
      <c r="A28" s="32">
        <f>IF(INPUT!A27="","",INPUT!A27)</f>
        <v/>
      </c>
      <c r="B28" s="33">
        <f>IF(INPUT!A27="","",INPUT!B27)</f>
        <v/>
      </c>
      <c r="C28" s="34">
        <f>IF(INPUT!A27="","",INPUT!E27)</f>
        <v/>
      </c>
      <c r="D28" s="23">
        <f>IF(INPUT!A27="","",IF(INPUT!E27&lt;CONFIG!B3,"HIGH RISK",IF(INPUT!E27&lt;CONFIG!B4,"MEDIUM RISK","LOW RISK")))</f>
        <v/>
      </c>
      <c r="E28" s="33">
        <f>IF(INPUT!A27="","",IF(INPUT!E27&lt;CONFIG!B4,INPUT!B27*(1-INPUT!E27),0))</f>
        <v/>
      </c>
      <c r="F28" s="33">
        <f>IF(INPUT!A27="","",INPUT!B27*INPUT!E27)</f>
        <v/>
      </c>
      <c r="G28" s="35">
        <f>IF(INPUT!A27="","",MAX(0,ROUND((DATEVALUE(INPUT!D27)-TODAY())/30.44,0)))</f>
        <v/>
      </c>
    </row>
    <row r="29">
      <c r="A29" s="28">
        <f>IF(INPUT!A28="","",INPUT!A28)</f>
        <v/>
      </c>
      <c r="B29" s="29">
        <f>IF(INPUT!A28="","",INPUT!B28)</f>
        <v/>
      </c>
      <c r="C29" s="30">
        <f>IF(INPUT!A28="","",INPUT!E28)</f>
        <v/>
      </c>
      <c r="D29" s="19">
        <f>IF(INPUT!A28="","",IF(INPUT!E28&lt;CONFIG!B3,"HIGH RISK",IF(INPUT!E28&lt;CONFIG!B4,"MEDIUM RISK","LOW RISK")))</f>
        <v/>
      </c>
      <c r="E29" s="29">
        <f>IF(INPUT!A28="","",IF(INPUT!E28&lt;CONFIG!B4,INPUT!B28*(1-INPUT!E28),0))</f>
        <v/>
      </c>
      <c r="F29" s="29">
        <f>IF(INPUT!A28="","",INPUT!B28*INPUT!E28)</f>
        <v/>
      </c>
      <c r="G29" s="31">
        <f>IF(INPUT!A28="","",MAX(0,ROUND((DATEVALUE(INPUT!D28)-TODAY())/30.44,0)))</f>
        <v/>
      </c>
    </row>
    <row r="30">
      <c r="A30" s="32">
        <f>IF(INPUT!A29="","",INPUT!A29)</f>
        <v/>
      </c>
      <c r="B30" s="33">
        <f>IF(INPUT!A29="","",INPUT!B29)</f>
        <v/>
      </c>
      <c r="C30" s="34">
        <f>IF(INPUT!A29="","",INPUT!E29)</f>
        <v/>
      </c>
      <c r="D30" s="23">
        <f>IF(INPUT!A29="","",IF(INPUT!E29&lt;CONFIG!B3,"HIGH RISK",IF(INPUT!E29&lt;CONFIG!B4,"MEDIUM RISK","LOW RISK")))</f>
        <v/>
      </c>
      <c r="E30" s="33">
        <f>IF(INPUT!A29="","",IF(INPUT!E29&lt;CONFIG!B4,INPUT!B29*(1-INPUT!E29),0))</f>
        <v/>
      </c>
      <c r="F30" s="33">
        <f>IF(INPUT!A29="","",INPUT!B29*INPUT!E29)</f>
        <v/>
      </c>
      <c r="G30" s="35">
        <f>IF(INPUT!A29="","",MAX(0,ROUND((DATEVALUE(INPUT!D29)-TODAY())/30.44,0)))</f>
        <v/>
      </c>
    </row>
    <row r="31">
      <c r="A31" s="28">
        <f>IF(INPUT!A30="","",INPUT!A30)</f>
        <v/>
      </c>
      <c r="B31" s="29">
        <f>IF(INPUT!A30="","",INPUT!B30)</f>
        <v/>
      </c>
      <c r="C31" s="30">
        <f>IF(INPUT!A30="","",INPUT!E30)</f>
        <v/>
      </c>
      <c r="D31" s="19">
        <f>IF(INPUT!A30="","",IF(INPUT!E30&lt;CONFIG!B3,"HIGH RISK",IF(INPUT!E30&lt;CONFIG!B4,"MEDIUM RISK","LOW RISK")))</f>
        <v/>
      </c>
      <c r="E31" s="29">
        <f>IF(INPUT!A30="","",IF(INPUT!E30&lt;CONFIG!B4,INPUT!B30*(1-INPUT!E30),0))</f>
        <v/>
      </c>
      <c r="F31" s="29">
        <f>IF(INPUT!A30="","",INPUT!B30*INPUT!E30)</f>
        <v/>
      </c>
      <c r="G31" s="31">
        <f>IF(INPUT!A30="","",MAX(0,ROUND((DATEVALUE(INPUT!D30)-TODAY())/30.44,0)))</f>
        <v/>
      </c>
    </row>
    <row r="32">
      <c r="A32" s="32">
        <f>IF(INPUT!A31="","",INPUT!A31)</f>
        <v/>
      </c>
      <c r="B32" s="33">
        <f>IF(INPUT!A31="","",INPUT!B31)</f>
        <v/>
      </c>
      <c r="C32" s="34">
        <f>IF(INPUT!A31="","",INPUT!E31)</f>
        <v/>
      </c>
      <c r="D32" s="23">
        <f>IF(INPUT!A31="","",IF(INPUT!E31&lt;CONFIG!B3,"HIGH RISK",IF(INPUT!E31&lt;CONFIG!B4,"MEDIUM RISK","LOW RISK")))</f>
        <v/>
      </c>
      <c r="E32" s="33">
        <f>IF(INPUT!A31="","",IF(INPUT!E31&lt;CONFIG!B4,INPUT!B31*(1-INPUT!E31),0))</f>
        <v/>
      </c>
      <c r="F32" s="33">
        <f>IF(INPUT!A31="","",INPUT!B31*INPUT!E31)</f>
        <v/>
      </c>
      <c r="G32" s="35">
        <f>IF(INPUT!A31="","",MAX(0,ROUND((DATEVALUE(INPUT!D31)-TODAY())/30.44,0)))</f>
        <v/>
      </c>
    </row>
    <row r="33">
      <c r="A33" s="28">
        <f>IF(INPUT!A32="","",INPUT!A32)</f>
        <v/>
      </c>
      <c r="B33" s="29">
        <f>IF(INPUT!A32="","",INPUT!B32)</f>
        <v/>
      </c>
      <c r="C33" s="30">
        <f>IF(INPUT!A32="","",INPUT!E32)</f>
        <v/>
      </c>
      <c r="D33" s="19">
        <f>IF(INPUT!A32="","",IF(INPUT!E32&lt;CONFIG!B3,"HIGH RISK",IF(INPUT!E32&lt;CONFIG!B4,"MEDIUM RISK","LOW RISK")))</f>
        <v/>
      </c>
      <c r="E33" s="29">
        <f>IF(INPUT!A32="","",IF(INPUT!E32&lt;CONFIG!B4,INPUT!B32*(1-INPUT!E32),0))</f>
        <v/>
      </c>
      <c r="F33" s="29">
        <f>IF(INPUT!A32="","",INPUT!B32*INPUT!E32)</f>
        <v/>
      </c>
      <c r="G33" s="31">
        <f>IF(INPUT!A32="","",MAX(0,ROUND((DATEVALUE(INPUT!D32)-TODAY())/30.44,0)))</f>
        <v/>
      </c>
    </row>
    <row r="34">
      <c r="A34" s="32">
        <f>IF(INPUT!A33="","",INPUT!A33)</f>
        <v/>
      </c>
      <c r="B34" s="33">
        <f>IF(INPUT!A33="","",INPUT!B33)</f>
        <v/>
      </c>
      <c r="C34" s="34">
        <f>IF(INPUT!A33="","",INPUT!E33)</f>
        <v/>
      </c>
      <c r="D34" s="23">
        <f>IF(INPUT!A33="","",IF(INPUT!E33&lt;CONFIG!B3,"HIGH RISK",IF(INPUT!E33&lt;CONFIG!B4,"MEDIUM RISK","LOW RISK")))</f>
        <v/>
      </c>
      <c r="E34" s="33">
        <f>IF(INPUT!A33="","",IF(INPUT!E33&lt;CONFIG!B4,INPUT!B33*(1-INPUT!E33),0))</f>
        <v/>
      </c>
      <c r="F34" s="33">
        <f>IF(INPUT!A33="","",INPUT!B33*INPUT!E33)</f>
        <v/>
      </c>
      <c r="G34" s="35">
        <f>IF(INPUT!A33="","",MAX(0,ROUND((DATEVALUE(INPUT!D33)-TODAY())/30.44,0)))</f>
        <v/>
      </c>
    </row>
    <row r="36" ht="28" customHeight="1">
      <c r="A36" s="36" t="inlineStr">
        <is>
          <t xml:space="preserve">  SUMMARY METRICS</t>
        </is>
      </c>
      <c r="B36" s="37" t="n"/>
      <c r="C36" s="37" t="n"/>
      <c r="D36" s="37" t="n"/>
      <c r="E36" s="37" t="n"/>
      <c r="F36" s="37" t="n"/>
      <c r="G36" s="37" t="n"/>
    </row>
    <row r="38" ht="28" customHeight="1">
      <c r="A38" s="38" t="inlineStr">
        <is>
          <t>Active Client Count</t>
        </is>
      </c>
      <c r="B38" s="39">
        <f>COUNTIF(INPUT!F4:F33,"Active")</f>
        <v/>
      </c>
    </row>
    <row r="39" ht="28" customHeight="1">
      <c r="A39" s="38" t="inlineStr">
        <is>
          <t>Total MRR (all clients)</t>
        </is>
      </c>
      <c r="B39" s="40">
        <f>SUMPRODUCT((INPUT!A4:A33&lt;&gt;"")*INPUT!B4:B33)</f>
        <v/>
      </c>
    </row>
    <row r="40" ht="28" customHeight="1">
      <c r="A40" s="38" t="inlineStr">
        <is>
          <t>Total ARR</t>
        </is>
      </c>
      <c r="B40" s="40">
        <f>B39*12</f>
        <v/>
      </c>
    </row>
    <row r="41" ht="28" customHeight="1">
      <c r="A41" s="38" t="inlineStr">
        <is>
          <t>Weighted MRR (prob-adjusted)</t>
        </is>
      </c>
      <c r="B41" s="40">
        <f>SUM(F5:F34)</f>
        <v/>
      </c>
    </row>
    <row r="42" ht="28" customHeight="1">
      <c r="A42" s="38" t="inlineStr">
        <is>
          <t>Total At-Risk Revenue (monthly)</t>
        </is>
      </c>
      <c r="B42" s="40">
        <f>SUM(E5:E34)</f>
        <v/>
      </c>
    </row>
    <row r="43" ht="28" customHeight="1">
      <c r="A43" s="38" t="inlineStr">
        <is>
          <t>High Risk Client Count</t>
        </is>
      </c>
      <c r="B43" s="39">
        <f>COUNTIF(D5:D34,"HIGH RISK")</f>
        <v/>
      </c>
    </row>
    <row r="44" ht="28" customHeight="1">
      <c r="A44" s="38" t="inlineStr">
        <is>
          <t>Medium Risk Client Count</t>
        </is>
      </c>
      <c r="B44" s="39">
        <f>COUNTIF(D5:D34,"MEDIUM RISK")</f>
        <v/>
      </c>
    </row>
    <row r="45" ht="28" customHeight="1">
      <c r="A45" s="38" t="inlineStr">
        <is>
          <t>Average Retainer Value</t>
        </is>
      </c>
      <c r="B45" s="40">
        <f>IFERROR(B39/B38,0)</f>
        <v/>
      </c>
    </row>
    <row r="47" ht="28" customHeight="1">
      <c r="A47" s="41" t="inlineStr">
        <is>
          <t xml:space="preserve">  CHURN FORECAST</t>
        </is>
      </c>
      <c r="B47" s="42" t="n"/>
      <c r="C47" s="42" t="n"/>
      <c r="D47" s="42" t="n"/>
      <c r="E47" s="42" t="n"/>
      <c r="F47" s="42" t="n"/>
      <c r="G47" s="42" t="n"/>
    </row>
    <row r="49" ht="28" customHeight="1">
      <c r="A49" s="38" t="inlineStr">
        <is>
          <t>Monthly Churn Rate</t>
        </is>
      </c>
      <c r="B49" s="43">
        <f>CONFIG!B5/12</f>
        <v/>
      </c>
    </row>
    <row r="50" ht="28" customHeight="1">
      <c r="A50" s="38" t="inlineStr">
        <is>
          <t>Expected Monthly Churn ($)</t>
        </is>
      </c>
      <c r="B50" s="40">
        <f>B39*B49</f>
        <v/>
      </c>
    </row>
    <row r="51" ht="28" customHeight="1">
      <c r="A51" s="38" t="inlineStr">
        <is>
          <t>Expected Annual Churn ($)</t>
        </is>
      </c>
      <c r="B51" s="40">
        <f>B50*12</f>
        <v/>
      </c>
    </row>
    <row r="52" ht="28" customHeight="1">
      <c r="A52" s="38" t="inlineStr">
        <is>
          <t>Net Revenue Retention Rate</t>
        </is>
      </c>
      <c r="B52" s="44">
        <f>IFERROR((B40-B51+B40*CONFIG!B6)/B40,0)</f>
        <v/>
      </c>
    </row>
    <row r="53" ht="28" customHeight="1">
      <c r="A53" s="38" t="inlineStr">
        <is>
          <t>Forecasted Churn Clients/Year</t>
        </is>
      </c>
      <c r="B53" s="39">
        <f>ROUND(B38*CONFIG!B5,0)</f>
        <v/>
      </c>
    </row>
    <row r="56" ht="28" customHeight="1">
      <c r="A56" s="26" t="inlineStr">
        <is>
          <t xml:space="preserve">  12-MONTH MRR PROJECTION</t>
        </is>
      </c>
      <c r="B56" s="27" t="n"/>
      <c r="C56" s="27" t="n"/>
      <c r="D56" s="27" t="n"/>
      <c r="E56" s="27" t="n"/>
      <c r="F56" s="27" t="n"/>
      <c r="G56" s="27" t="n"/>
    </row>
    <row r="57" ht="32" customHeight="1">
      <c r="A57" s="15" t="inlineStr">
        <is>
          <t>Month</t>
        </is>
      </c>
      <c r="B57" s="15" t="inlineStr">
        <is>
          <t>Starting MRR</t>
        </is>
      </c>
      <c r="C57" s="15" t="inlineStr">
        <is>
          <t>Churn Loss</t>
        </is>
      </c>
      <c r="D57" s="15" t="inlineStr">
        <is>
          <t>Upsell Gain</t>
        </is>
      </c>
      <c r="E57" s="15" t="inlineStr">
        <is>
          <t>Net MRR</t>
        </is>
      </c>
      <c r="F57" s="15" t="inlineStr">
        <is>
          <t>Cumulative Revenue</t>
        </is>
      </c>
    </row>
    <row r="58">
      <c r="A58" s="38" t="inlineStr">
        <is>
          <t>Month 1</t>
        </is>
      </c>
      <c r="B58" s="29">
        <f>B39</f>
        <v/>
      </c>
      <c r="C58" s="29">
        <f>-B58*B49</f>
        <v/>
      </c>
      <c r="D58" s="29">
        <f>B58*CONFIG!B6/12</f>
        <v/>
      </c>
      <c r="E58" s="40">
        <f>B58+C58+D58</f>
        <v/>
      </c>
      <c r="F58" s="29">
        <f>E58</f>
        <v/>
      </c>
    </row>
    <row r="59">
      <c r="A59" s="45" t="inlineStr">
        <is>
          <t>Month 2</t>
        </is>
      </c>
      <c r="B59" s="33">
        <f>E58</f>
        <v/>
      </c>
      <c r="C59" s="33">
        <f>-B59*B49</f>
        <v/>
      </c>
      <c r="D59" s="33">
        <f>B59*CONFIG!B6/12</f>
        <v/>
      </c>
      <c r="E59" s="46">
        <f>B59+C59+D59</f>
        <v/>
      </c>
      <c r="F59" s="33">
        <f>F58+E59</f>
        <v/>
      </c>
    </row>
    <row r="60">
      <c r="A60" s="38" t="inlineStr">
        <is>
          <t>Month 3</t>
        </is>
      </c>
      <c r="B60" s="29">
        <f>E59</f>
        <v/>
      </c>
      <c r="C60" s="29">
        <f>-B60*B49</f>
        <v/>
      </c>
      <c r="D60" s="29">
        <f>B60*CONFIG!B6/12</f>
        <v/>
      </c>
      <c r="E60" s="40">
        <f>B60+C60+D60</f>
        <v/>
      </c>
      <c r="F60" s="29">
        <f>F59+E60</f>
        <v/>
      </c>
    </row>
    <row r="61">
      <c r="A61" s="45" t="inlineStr">
        <is>
          <t>Month 4</t>
        </is>
      </c>
      <c r="B61" s="33">
        <f>E60</f>
        <v/>
      </c>
      <c r="C61" s="33">
        <f>-B61*B49</f>
        <v/>
      </c>
      <c r="D61" s="33">
        <f>B61*CONFIG!B6/12</f>
        <v/>
      </c>
      <c r="E61" s="46">
        <f>B61+C61+D61</f>
        <v/>
      </c>
      <c r="F61" s="33">
        <f>F60+E61</f>
        <v/>
      </c>
    </row>
    <row r="62">
      <c r="A62" s="38" t="inlineStr">
        <is>
          <t>Month 5</t>
        </is>
      </c>
      <c r="B62" s="29">
        <f>E61</f>
        <v/>
      </c>
      <c r="C62" s="29">
        <f>-B62*B49</f>
        <v/>
      </c>
      <c r="D62" s="29">
        <f>B62*CONFIG!B6/12</f>
        <v/>
      </c>
      <c r="E62" s="40">
        <f>B62+C62+D62</f>
        <v/>
      </c>
      <c r="F62" s="29">
        <f>F61+E62</f>
        <v/>
      </c>
    </row>
    <row r="63">
      <c r="A63" s="45" t="inlineStr">
        <is>
          <t>Month 6</t>
        </is>
      </c>
      <c r="B63" s="33">
        <f>E62</f>
        <v/>
      </c>
      <c r="C63" s="33">
        <f>-B63*B49</f>
        <v/>
      </c>
      <c r="D63" s="33">
        <f>B63*CONFIG!B6/12</f>
        <v/>
      </c>
      <c r="E63" s="46">
        <f>B63+C63+D63</f>
        <v/>
      </c>
      <c r="F63" s="33">
        <f>F62+E63</f>
        <v/>
      </c>
    </row>
    <row r="64">
      <c r="A64" s="38" t="inlineStr">
        <is>
          <t>Month 7</t>
        </is>
      </c>
      <c r="B64" s="29">
        <f>E63</f>
        <v/>
      </c>
      <c r="C64" s="29">
        <f>-B64*B49</f>
        <v/>
      </c>
      <c r="D64" s="29">
        <f>B64*CONFIG!B6/12</f>
        <v/>
      </c>
      <c r="E64" s="40">
        <f>B64+C64+D64</f>
        <v/>
      </c>
      <c r="F64" s="29">
        <f>F63+E64</f>
        <v/>
      </c>
    </row>
    <row r="65">
      <c r="A65" s="45" t="inlineStr">
        <is>
          <t>Month 8</t>
        </is>
      </c>
      <c r="B65" s="33">
        <f>E64</f>
        <v/>
      </c>
      <c r="C65" s="33">
        <f>-B65*B49</f>
        <v/>
      </c>
      <c r="D65" s="33">
        <f>B65*CONFIG!B6/12</f>
        <v/>
      </c>
      <c r="E65" s="46">
        <f>B65+C65+D65</f>
        <v/>
      </c>
      <c r="F65" s="33">
        <f>F64+E65</f>
        <v/>
      </c>
    </row>
    <row r="66">
      <c r="A66" s="38" t="inlineStr">
        <is>
          <t>Month 9</t>
        </is>
      </c>
      <c r="B66" s="29">
        <f>E65</f>
        <v/>
      </c>
      <c r="C66" s="29">
        <f>-B66*B49</f>
        <v/>
      </c>
      <c r="D66" s="29">
        <f>B66*CONFIG!B6/12</f>
        <v/>
      </c>
      <c r="E66" s="40">
        <f>B66+C66+D66</f>
        <v/>
      </c>
      <c r="F66" s="29">
        <f>F65+E66</f>
        <v/>
      </c>
    </row>
    <row r="67">
      <c r="A67" s="45" t="inlineStr">
        <is>
          <t>Month 10</t>
        </is>
      </c>
      <c r="B67" s="33">
        <f>E66</f>
        <v/>
      </c>
      <c r="C67" s="33">
        <f>-B67*B49</f>
        <v/>
      </c>
      <c r="D67" s="33">
        <f>B67*CONFIG!B6/12</f>
        <v/>
      </c>
      <c r="E67" s="46">
        <f>B67+C67+D67</f>
        <v/>
      </c>
      <c r="F67" s="33">
        <f>F66+E67</f>
        <v/>
      </c>
    </row>
    <row r="68">
      <c r="A68" s="38" t="inlineStr">
        <is>
          <t>Month 11</t>
        </is>
      </c>
      <c r="B68" s="29">
        <f>E67</f>
        <v/>
      </c>
      <c r="C68" s="29">
        <f>-B68*B49</f>
        <v/>
      </c>
      <c r="D68" s="29">
        <f>B68*CONFIG!B6/12</f>
        <v/>
      </c>
      <c r="E68" s="40">
        <f>B68+C68+D68</f>
        <v/>
      </c>
      <c r="F68" s="29">
        <f>F67+E68</f>
        <v/>
      </c>
    </row>
    <row r="69">
      <c r="A69" s="45" t="inlineStr">
        <is>
          <t>Month 12</t>
        </is>
      </c>
      <c r="B69" s="33">
        <f>E68</f>
        <v/>
      </c>
      <c r="C69" s="33">
        <f>-B69*B49</f>
        <v/>
      </c>
      <c r="D69" s="33">
        <f>B69*CONFIG!B6/12</f>
        <v/>
      </c>
      <c r="E69" s="46">
        <f>B69+C69+D69</f>
        <v/>
      </c>
      <c r="F69" s="33">
        <f>F68+E69</f>
        <v/>
      </c>
    </row>
    <row r="71" ht="28" customHeight="1">
      <c r="A71" s="47" t="inlineStr">
        <is>
          <t xml:space="preserve">  RENEWAL PIPELINE</t>
        </is>
      </c>
      <c r="B71" s="48" t="n"/>
      <c r="C71" s="48" t="n"/>
      <c r="D71" s="48" t="n"/>
      <c r="E71" s="48" t="n"/>
      <c r="F71" s="48" t="n"/>
      <c r="G71" s="48" t="n"/>
    </row>
    <row r="72" ht="32" customHeight="1">
      <c r="A72" s="15" t="inlineStr">
        <is>
          <t>Month</t>
        </is>
      </c>
      <c r="B72" s="15" t="inlineStr">
        <is>
          <t>Renewals Due</t>
        </is>
      </c>
      <c r="C72" s="15" t="inlineStr">
        <is>
          <t>Revenue at Stake</t>
        </is>
      </c>
      <c r="D72" s="15" t="inlineStr">
        <is>
          <t>Expected Retained</t>
        </is>
      </c>
      <c r="E72" s="15" t="inlineStr">
        <is>
          <t>Expected Lost</t>
        </is>
      </c>
    </row>
    <row r="73">
      <c r="A73" s="38" t="inlineStr">
        <is>
          <t>Month 1</t>
        </is>
      </c>
      <c r="B73" s="31">
        <f>SUMPRODUCT((INPUT!A4:A33&lt;&gt;"")*(MONTH(DATEVALUE(INPUT!D4:D33))=MONTH(EDATE(TODAY(),0)))*(YEAR(DATEVALUE(INPUT!D4:D33))=YEAR(EDATE(TODAY(),0))))</f>
        <v/>
      </c>
      <c r="C73" s="29">
        <f>SUMPRODUCT((INPUT!A4:A33&lt;&gt;"")*(MONTH(DATEVALUE(INPUT!D4:D33))=MONTH(EDATE(TODAY(),0)))*(YEAR(DATEVALUE(INPUT!D4:D33))=YEAR(EDATE(TODAY(),0)))*INPUT!B4:B33)</f>
        <v/>
      </c>
      <c r="D73" s="29">
        <f>SUMPRODUCT((INPUT!A4:A33&lt;&gt;"")*(MONTH(DATEVALUE(INPUT!D4:D33))=MONTH(EDATE(TODAY(),0)))*(YEAR(DATEVALUE(INPUT!D4:D33))=YEAR(EDATE(TODAY(),0)))*INPUT!B4:B33*INPUT!E4:E33)</f>
        <v/>
      </c>
      <c r="E73" s="29">
        <f>C73-D73</f>
        <v/>
      </c>
    </row>
    <row r="74">
      <c r="A74" s="45" t="inlineStr">
        <is>
          <t>Month 2</t>
        </is>
      </c>
      <c r="B74" s="35">
        <f>SUMPRODUCT((INPUT!A4:A33&lt;&gt;"")*(MONTH(DATEVALUE(INPUT!D4:D33))=MONTH(EDATE(TODAY(),1)))*(YEAR(DATEVALUE(INPUT!D4:D33))=YEAR(EDATE(TODAY(),1))))</f>
        <v/>
      </c>
      <c r="C74" s="33">
        <f>SUMPRODUCT((INPUT!A4:A33&lt;&gt;"")*(MONTH(DATEVALUE(INPUT!D4:D33))=MONTH(EDATE(TODAY(),1)))*(YEAR(DATEVALUE(INPUT!D4:D33))=YEAR(EDATE(TODAY(),1)))*INPUT!B4:B33)</f>
        <v/>
      </c>
      <c r="D74" s="33">
        <f>SUMPRODUCT((INPUT!A4:A33&lt;&gt;"")*(MONTH(DATEVALUE(INPUT!D4:D33))=MONTH(EDATE(TODAY(),1)))*(YEAR(DATEVALUE(INPUT!D4:D33))=YEAR(EDATE(TODAY(),1)))*INPUT!B4:B33*INPUT!E4:E33)</f>
        <v/>
      </c>
      <c r="E74" s="33">
        <f>C74-D74</f>
        <v/>
      </c>
    </row>
    <row r="75">
      <c r="A75" s="38" t="inlineStr">
        <is>
          <t>Month 3</t>
        </is>
      </c>
      <c r="B75" s="31">
        <f>SUMPRODUCT((INPUT!A4:A33&lt;&gt;"")*(MONTH(DATEVALUE(INPUT!D4:D33))=MONTH(EDATE(TODAY(),2)))*(YEAR(DATEVALUE(INPUT!D4:D33))=YEAR(EDATE(TODAY(),2))))</f>
        <v/>
      </c>
      <c r="C75" s="29">
        <f>SUMPRODUCT((INPUT!A4:A33&lt;&gt;"")*(MONTH(DATEVALUE(INPUT!D4:D33))=MONTH(EDATE(TODAY(),2)))*(YEAR(DATEVALUE(INPUT!D4:D33))=YEAR(EDATE(TODAY(),2)))*INPUT!B4:B33)</f>
        <v/>
      </c>
      <c r="D75" s="29">
        <f>SUMPRODUCT((INPUT!A4:A33&lt;&gt;"")*(MONTH(DATEVALUE(INPUT!D4:D33))=MONTH(EDATE(TODAY(),2)))*(YEAR(DATEVALUE(INPUT!D4:D33))=YEAR(EDATE(TODAY(),2)))*INPUT!B4:B33*INPUT!E4:E33)</f>
        <v/>
      </c>
      <c r="E75" s="29">
        <f>C75-D75</f>
        <v/>
      </c>
    </row>
    <row r="76">
      <c r="A76" s="45" t="inlineStr">
        <is>
          <t>Month 4</t>
        </is>
      </c>
      <c r="B76" s="35">
        <f>SUMPRODUCT((INPUT!A4:A33&lt;&gt;"")*(MONTH(DATEVALUE(INPUT!D4:D33))=MONTH(EDATE(TODAY(),3)))*(YEAR(DATEVALUE(INPUT!D4:D33))=YEAR(EDATE(TODAY(),3))))</f>
        <v/>
      </c>
      <c r="C76" s="33">
        <f>SUMPRODUCT((INPUT!A4:A33&lt;&gt;"")*(MONTH(DATEVALUE(INPUT!D4:D33))=MONTH(EDATE(TODAY(),3)))*(YEAR(DATEVALUE(INPUT!D4:D33))=YEAR(EDATE(TODAY(),3)))*INPUT!B4:B33)</f>
        <v/>
      </c>
      <c r="D76" s="33">
        <f>SUMPRODUCT((INPUT!A4:A33&lt;&gt;"")*(MONTH(DATEVALUE(INPUT!D4:D33))=MONTH(EDATE(TODAY(),3)))*(YEAR(DATEVALUE(INPUT!D4:D33))=YEAR(EDATE(TODAY(),3)))*INPUT!B4:B33*INPUT!E4:E33)</f>
        <v/>
      </c>
      <c r="E76" s="33">
        <f>C76-D76</f>
        <v/>
      </c>
    </row>
    <row r="77">
      <c r="A77" s="38" t="inlineStr">
        <is>
          <t>Month 5</t>
        </is>
      </c>
      <c r="B77" s="31">
        <f>SUMPRODUCT((INPUT!A4:A33&lt;&gt;"")*(MONTH(DATEVALUE(INPUT!D4:D33))=MONTH(EDATE(TODAY(),4)))*(YEAR(DATEVALUE(INPUT!D4:D33))=YEAR(EDATE(TODAY(),4))))</f>
        <v/>
      </c>
      <c r="C77" s="29">
        <f>SUMPRODUCT((INPUT!A4:A33&lt;&gt;"")*(MONTH(DATEVALUE(INPUT!D4:D33))=MONTH(EDATE(TODAY(),4)))*(YEAR(DATEVALUE(INPUT!D4:D33))=YEAR(EDATE(TODAY(),4)))*INPUT!B4:B33)</f>
        <v/>
      </c>
      <c r="D77" s="29">
        <f>SUMPRODUCT((INPUT!A4:A33&lt;&gt;"")*(MONTH(DATEVALUE(INPUT!D4:D33))=MONTH(EDATE(TODAY(),4)))*(YEAR(DATEVALUE(INPUT!D4:D33))=YEAR(EDATE(TODAY(),4)))*INPUT!B4:B33*INPUT!E4:E33)</f>
        <v/>
      </c>
      <c r="E77" s="29">
        <f>C77-D77</f>
        <v/>
      </c>
    </row>
    <row r="78">
      <c r="A78" s="45" t="inlineStr">
        <is>
          <t>Month 6</t>
        </is>
      </c>
      <c r="B78" s="35">
        <f>SUMPRODUCT((INPUT!A4:A33&lt;&gt;"")*(MONTH(DATEVALUE(INPUT!D4:D33))=MONTH(EDATE(TODAY(),5)))*(YEAR(DATEVALUE(INPUT!D4:D33))=YEAR(EDATE(TODAY(),5))))</f>
        <v/>
      </c>
      <c r="C78" s="33">
        <f>SUMPRODUCT((INPUT!A4:A33&lt;&gt;"")*(MONTH(DATEVALUE(INPUT!D4:D33))=MONTH(EDATE(TODAY(),5)))*(YEAR(DATEVALUE(INPUT!D4:D33))=YEAR(EDATE(TODAY(),5)))*INPUT!B4:B33)</f>
        <v/>
      </c>
      <c r="D78" s="33">
        <f>SUMPRODUCT((INPUT!A4:A33&lt;&gt;"")*(MONTH(DATEVALUE(INPUT!D4:D33))=MONTH(EDATE(TODAY(),5)))*(YEAR(DATEVALUE(INPUT!D4:D33))=YEAR(EDATE(TODAY(),5)))*INPUT!B4:B33*INPUT!E4:E33)</f>
        <v/>
      </c>
      <c r="E78" s="33">
        <f>C78-D78</f>
        <v/>
      </c>
    </row>
    <row r="79">
      <c r="A79" s="38" t="inlineStr">
        <is>
          <t>Month 7</t>
        </is>
      </c>
      <c r="B79" s="31">
        <f>SUMPRODUCT((INPUT!A4:A33&lt;&gt;"")*(MONTH(DATEVALUE(INPUT!D4:D33))=MONTH(EDATE(TODAY(),6)))*(YEAR(DATEVALUE(INPUT!D4:D33))=YEAR(EDATE(TODAY(),6))))</f>
        <v/>
      </c>
      <c r="C79" s="29">
        <f>SUMPRODUCT((INPUT!A4:A33&lt;&gt;"")*(MONTH(DATEVALUE(INPUT!D4:D33))=MONTH(EDATE(TODAY(),6)))*(YEAR(DATEVALUE(INPUT!D4:D33))=YEAR(EDATE(TODAY(),6)))*INPUT!B4:B33)</f>
        <v/>
      </c>
      <c r="D79" s="29">
        <f>SUMPRODUCT((INPUT!A4:A33&lt;&gt;"")*(MONTH(DATEVALUE(INPUT!D4:D33))=MONTH(EDATE(TODAY(),6)))*(YEAR(DATEVALUE(INPUT!D4:D33))=YEAR(EDATE(TODAY(),6)))*INPUT!B4:B33*INPUT!E4:E33)</f>
        <v/>
      </c>
      <c r="E79" s="29">
        <f>C79-D79</f>
        <v/>
      </c>
    </row>
    <row r="80">
      <c r="A80" s="45" t="inlineStr">
        <is>
          <t>Month 8</t>
        </is>
      </c>
      <c r="B80" s="35">
        <f>SUMPRODUCT((INPUT!A4:A33&lt;&gt;"")*(MONTH(DATEVALUE(INPUT!D4:D33))=MONTH(EDATE(TODAY(),7)))*(YEAR(DATEVALUE(INPUT!D4:D33))=YEAR(EDATE(TODAY(),7))))</f>
        <v/>
      </c>
      <c r="C80" s="33">
        <f>SUMPRODUCT((INPUT!A4:A33&lt;&gt;"")*(MONTH(DATEVALUE(INPUT!D4:D33))=MONTH(EDATE(TODAY(),7)))*(YEAR(DATEVALUE(INPUT!D4:D33))=YEAR(EDATE(TODAY(),7)))*INPUT!B4:B33)</f>
        <v/>
      </c>
      <c r="D80" s="33">
        <f>SUMPRODUCT((INPUT!A4:A33&lt;&gt;"")*(MONTH(DATEVALUE(INPUT!D4:D33))=MONTH(EDATE(TODAY(),7)))*(YEAR(DATEVALUE(INPUT!D4:D33))=YEAR(EDATE(TODAY(),7)))*INPUT!B4:B33*INPUT!E4:E33)</f>
        <v/>
      </c>
      <c r="E80" s="33">
        <f>C80-D80</f>
        <v/>
      </c>
    </row>
    <row r="81">
      <c r="A81" s="38" t="inlineStr">
        <is>
          <t>Month 9</t>
        </is>
      </c>
      <c r="B81" s="31">
        <f>SUMPRODUCT((INPUT!A4:A33&lt;&gt;"")*(MONTH(DATEVALUE(INPUT!D4:D33))=MONTH(EDATE(TODAY(),8)))*(YEAR(DATEVALUE(INPUT!D4:D33))=YEAR(EDATE(TODAY(),8))))</f>
        <v/>
      </c>
      <c r="C81" s="29">
        <f>SUMPRODUCT((INPUT!A4:A33&lt;&gt;"")*(MONTH(DATEVALUE(INPUT!D4:D33))=MONTH(EDATE(TODAY(),8)))*(YEAR(DATEVALUE(INPUT!D4:D33))=YEAR(EDATE(TODAY(),8)))*INPUT!B4:B33)</f>
        <v/>
      </c>
      <c r="D81" s="29">
        <f>SUMPRODUCT((INPUT!A4:A33&lt;&gt;"")*(MONTH(DATEVALUE(INPUT!D4:D33))=MONTH(EDATE(TODAY(),8)))*(YEAR(DATEVALUE(INPUT!D4:D33))=YEAR(EDATE(TODAY(),8)))*INPUT!B4:B33*INPUT!E4:E33)</f>
        <v/>
      </c>
      <c r="E81" s="29">
        <f>C81-D81</f>
        <v/>
      </c>
    </row>
    <row r="82">
      <c r="A82" s="45" t="inlineStr">
        <is>
          <t>Month 10</t>
        </is>
      </c>
      <c r="B82" s="35">
        <f>SUMPRODUCT((INPUT!A4:A33&lt;&gt;"")*(MONTH(DATEVALUE(INPUT!D4:D33))=MONTH(EDATE(TODAY(),9)))*(YEAR(DATEVALUE(INPUT!D4:D33))=YEAR(EDATE(TODAY(),9))))</f>
        <v/>
      </c>
      <c r="C82" s="33">
        <f>SUMPRODUCT((INPUT!A4:A33&lt;&gt;"")*(MONTH(DATEVALUE(INPUT!D4:D33))=MONTH(EDATE(TODAY(),9)))*(YEAR(DATEVALUE(INPUT!D4:D33))=YEAR(EDATE(TODAY(),9)))*INPUT!B4:B33)</f>
        <v/>
      </c>
      <c r="D82" s="33">
        <f>SUMPRODUCT((INPUT!A4:A33&lt;&gt;"")*(MONTH(DATEVALUE(INPUT!D4:D33))=MONTH(EDATE(TODAY(),9)))*(YEAR(DATEVALUE(INPUT!D4:D33))=YEAR(EDATE(TODAY(),9)))*INPUT!B4:B33*INPUT!E4:E33)</f>
        <v/>
      </c>
      <c r="E82" s="33">
        <f>C82-D82</f>
        <v/>
      </c>
    </row>
    <row r="83">
      <c r="A83" s="38" t="inlineStr">
        <is>
          <t>Month 11</t>
        </is>
      </c>
      <c r="B83" s="31">
        <f>SUMPRODUCT((INPUT!A4:A33&lt;&gt;"")*(MONTH(DATEVALUE(INPUT!D4:D33))=MONTH(EDATE(TODAY(),10)))*(YEAR(DATEVALUE(INPUT!D4:D33))=YEAR(EDATE(TODAY(),10))))</f>
        <v/>
      </c>
      <c r="C83" s="29">
        <f>SUMPRODUCT((INPUT!A4:A33&lt;&gt;"")*(MONTH(DATEVALUE(INPUT!D4:D33))=MONTH(EDATE(TODAY(),10)))*(YEAR(DATEVALUE(INPUT!D4:D33))=YEAR(EDATE(TODAY(),10)))*INPUT!B4:B33)</f>
        <v/>
      </c>
      <c r="D83" s="29">
        <f>SUMPRODUCT((INPUT!A4:A33&lt;&gt;"")*(MONTH(DATEVALUE(INPUT!D4:D33))=MONTH(EDATE(TODAY(),10)))*(YEAR(DATEVALUE(INPUT!D4:D33))=YEAR(EDATE(TODAY(),10)))*INPUT!B4:B33*INPUT!E4:E33)</f>
        <v/>
      </c>
      <c r="E83" s="29">
        <f>C83-D83</f>
        <v/>
      </c>
    </row>
    <row r="84">
      <c r="A84" s="45" t="inlineStr">
        <is>
          <t>Month 12</t>
        </is>
      </c>
      <c r="B84" s="35">
        <f>SUMPRODUCT((INPUT!A4:A33&lt;&gt;"")*(MONTH(DATEVALUE(INPUT!D4:D33))=MONTH(EDATE(TODAY(),11)))*(YEAR(DATEVALUE(INPUT!D4:D33))=YEAR(EDATE(TODAY(),11))))</f>
        <v/>
      </c>
      <c r="C84" s="33">
        <f>SUMPRODUCT((INPUT!A4:A33&lt;&gt;"")*(MONTH(DATEVALUE(INPUT!D4:D33))=MONTH(EDATE(TODAY(),11)))*(YEAR(DATEVALUE(INPUT!D4:D33))=YEAR(EDATE(TODAY(),11)))*INPUT!B4:B33)</f>
        <v/>
      </c>
      <c r="D84" s="33">
        <f>SUMPRODUCT((INPUT!A4:A33&lt;&gt;"")*(MONTH(DATEVALUE(INPUT!D4:D33))=MONTH(EDATE(TODAY(),11)))*(YEAR(DATEVALUE(INPUT!D4:D33))=YEAR(EDATE(TODAY(),11)))*INPUT!B4:B33*INPUT!E4:E33)</f>
        <v/>
      </c>
      <c r="E84" s="33">
        <f>C84-D84</f>
        <v/>
      </c>
    </row>
  </sheetData>
  <mergeCells count="6">
    <mergeCell ref="A36:G36"/>
    <mergeCell ref="A1:G1"/>
    <mergeCell ref="A56:G56"/>
    <mergeCell ref="A3:G3"/>
    <mergeCell ref="A71:G71"/>
    <mergeCell ref="A47:G47"/>
  </mergeCells>
  <conditionalFormatting sqref="D5:D34">
    <cfRule type="cellIs" priority="1" operator="equal" dxfId="0">
      <formula>"HIGH RISK"</formula>
    </cfRule>
    <cfRule type="cellIs" priority="2" operator="equal" dxfId="1">
      <formula>"MEDIUM RISK"</formula>
    </cfRule>
    <cfRule type="cellIs" priority="3" operator="equal" dxfId="2">
      <formula>"LOW RISK"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6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9" t="inlineStr">
        <is>
          <t>RETAINER FORECAST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6" t="inlineStr">
        <is>
          <t xml:space="preserve">  REVENUE OVERVIEW</t>
        </is>
      </c>
      <c r="B4" s="27" t="n"/>
      <c r="C4" s="27" t="n"/>
      <c r="D4" s="27" t="n"/>
      <c r="E4" s="27" t="n"/>
    </row>
    <row r="5" ht="32" customHeight="1">
      <c r="A5" s="50" t="inlineStr">
        <is>
          <t>Active Clients</t>
        </is>
      </c>
      <c r="B5" s="51">
        <f>LOGIC!B38</f>
        <v/>
      </c>
    </row>
    <row r="6" ht="32" customHeight="1">
      <c r="A6" s="50" t="inlineStr">
        <is>
          <t>Total MRR</t>
        </is>
      </c>
      <c r="B6" s="52">
        <f>LOGIC!B39</f>
        <v/>
      </c>
    </row>
    <row r="7" ht="32" customHeight="1">
      <c r="A7" s="50" t="inlineStr">
        <is>
          <t>Total ARR</t>
        </is>
      </c>
      <c r="B7" s="52">
        <f>LOGIC!B40</f>
        <v/>
      </c>
    </row>
    <row r="8" ht="32" customHeight="1">
      <c r="A8" s="50" t="inlineStr">
        <is>
          <t>Weighted MRR (Risk-Adjusted)</t>
        </is>
      </c>
      <c r="B8" s="52">
        <f>LOGIC!B41</f>
        <v/>
      </c>
    </row>
    <row r="9" ht="32" customHeight="1">
      <c r="A9" s="50" t="inlineStr">
        <is>
          <t>Average Retainer Value</t>
        </is>
      </c>
      <c r="B9" s="52">
        <f>LOGIC!B45</f>
        <v/>
      </c>
    </row>
    <row r="11" ht="28" customHeight="1">
      <c r="A11" s="41" t="inlineStr">
        <is>
          <t xml:space="preserve">  RISK ANALYSIS</t>
        </is>
      </c>
      <c r="B11" s="42" t="n"/>
      <c r="C11" s="42" t="n"/>
      <c r="D11" s="42" t="n"/>
      <c r="E11" s="42" t="n"/>
    </row>
    <row r="12" ht="32" customHeight="1">
      <c r="A12" s="50" t="inlineStr">
        <is>
          <t>At-Risk Monthly Revenue</t>
        </is>
      </c>
      <c r="B12" s="52">
        <f>LOGIC!B42</f>
        <v/>
      </c>
    </row>
    <row r="13" ht="32" customHeight="1">
      <c r="A13" s="50" t="inlineStr">
        <is>
          <t>High Risk Clients</t>
        </is>
      </c>
      <c r="B13" s="51">
        <f>LOGIC!B43</f>
        <v/>
      </c>
    </row>
    <row r="14" ht="32" customHeight="1">
      <c r="A14" s="50" t="inlineStr">
        <is>
          <t>Medium Risk Clients</t>
        </is>
      </c>
      <c r="B14" s="51">
        <f>LOGIC!B44</f>
        <v/>
      </c>
    </row>
    <row r="15" ht="32" customHeight="1">
      <c r="A15" s="50" t="inlineStr">
        <is>
          <t>Risk Assessment</t>
        </is>
      </c>
      <c r="B15" s="53">
        <f>IF(LOGIC!B42/LOGIC!B39&gt;0.3,"HIGH EXPOSURE",IF(LOGIC!B42/LOGIC!B39&gt;0.15,"MODERATE","HEALTHY"))</f>
        <v/>
      </c>
    </row>
    <row r="17" ht="28" customHeight="1">
      <c r="A17" s="24" t="inlineStr">
        <is>
          <t xml:space="preserve">  CHURN FORECAST</t>
        </is>
      </c>
      <c r="B17" s="25" t="n"/>
      <c r="C17" s="25" t="n"/>
      <c r="D17" s="25" t="n"/>
      <c r="E17" s="25" t="n"/>
    </row>
    <row r="18" ht="32" customHeight="1">
      <c r="A18" s="50" t="inlineStr">
        <is>
          <t>Monthly Churn Rate</t>
        </is>
      </c>
      <c r="B18" s="54">
        <f>LOGIC!B49</f>
        <v/>
      </c>
    </row>
    <row r="19" ht="32" customHeight="1">
      <c r="A19" s="50" t="inlineStr">
        <is>
          <t>Expected Monthly Churn ($)</t>
        </is>
      </c>
      <c r="B19" s="52">
        <f>LOGIC!B50</f>
        <v/>
      </c>
    </row>
    <row r="20" ht="32" customHeight="1">
      <c r="A20" s="50" t="inlineStr">
        <is>
          <t>Expected Annual Churn ($)</t>
        </is>
      </c>
      <c r="B20" s="52">
        <f>LOGIC!B51</f>
        <v/>
      </c>
    </row>
    <row r="21" ht="32" customHeight="1">
      <c r="A21" s="50" t="inlineStr">
        <is>
          <t>Net Revenue Retention</t>
        </is>
      </c>
      <c r="B21" s="55">
        <f>LOGIC!B52</f>
        <v/>
      </c>
    </row>
    <row r="22" ht="32" customHeight="1">
      <c r="A22" s="50" t="inlineStr">
        <is>
          <t>Forecasted Clients Lost/Year</t>
        </is>
      </c>
      <c r="B22" s="51">
        <f>LOGIC!B53</f>
        <v/>
      </c>
    </row>
    <row r="24" ht="28" customHeight="1">
      <c r="A24" s="36" t="inlineStr">
        <is>
          <t xml:space="preserve">  12-MONTH PROJECTION</t>
        </is>
      </c>
      <c r="B24" s="37" t="n"/>
      <c r="C24" s="37" t="n"/>
      <c r="D24" s="37" t="n"/>
      <c r="E24" s="37" t="n"/>
    </row>
    <row r="25" ht="32" customHeight="1">
      <c r="A25" s="15" t="inlineStr">
        <is>
          <t>Month</t>
        </is>
      </c>
      <c r="B25" s="15" t="inlineStr">
        <is>
          <t>Net MRR</t>
        </is>
      </c>
      <c r="C25" s="15" t="inlineStr">
        <is>
          <t>Cumulative Revenue</t>
        </is>
      </c>
    </row>
    <row r="26">
      <c r="A26" s="56" t="inlineStr">
        <is>
          <t>Month 1</t>
        </is>
      </c>
      <c r="B26" s="57">
        <f>LOGIC!E58</f>
        <v/>
      </c>
      <c r="C26" s="58">
        <f>LOGIC!F58</f>
        <v/>
      </c>
    </row>
    <row r="27">
      <c r="A27" s="56" t="inlineStr">
        <is>
          <t>Month 2</t>
        </is>
      </c>
      <c r="B27" s="57">
        <f>LOGIC!E59</f>
        <v/>
      </c>
      <c r="C27" s="58">
        <f>LOGIC!F59</f>
        <v/>
      </c>
    </row>
    <row r="28">
      <c r="A28" s="56" t="inlineStr">
        <is>
          <t>Month 3</t>
        </is>
      </c>
      <c r="B28" s="57">
        <f>LOGIC!E60</f>
        <v/>
      </c>
      <c r="C28" s="58">
        <f>LOGIC!F60</f>
        <v/>
      </c>
    </row>
    <row r="29">
      <c r="A29" s="56" t="inlineStr">
        <is>
          <t>Month 4</t>
        </is>
      </c>
      <c r="B29" s="57">
        <f>LOGIC!E61</f>
        <v/>
      </c>
      <c r="C29" s="58">
        <f>LOGIC!F61</f>
        <v/>
      </c>
    </row>
    <row r="30">
      <c r="A30" s="56" t="inlineStr">
        <is>
          <t>Month 5</t>
        </is>
      </c>
      <c r="B30" s="57">
        <f>LOGIC!E62</f>
        <v/>
      </c>
      <c r="C30" s="58">
        <f>LOGIC!F62</f>
        <v/>
      </c>
    </row>
    <row r="31">
      <c r="A31" s="56" t="inlineStr">
        <is>
          <t>Month 6</t>
        </is>
      </c>
      <c r="B31" s="57">
        <f>LOGIC!E63</f>
        <v/>
      </c>
      <c r="C31" s="58">
        <f>LOGIC!F63</f>
        <v/>
      </c>
    </row>
    <row r="32">
      <c r="A32" s="56" t="inlineStr">
        <is>
          <t>Month 7</t>
        </is>
      </c>
      <c r="B32" s="57">
        <f>LOGIC!E64</f>
        <v/>
      </c>
      <c r="C32" s="58">
        <f>LOGIC!F64</f>
        <v/>
      </c>
    </row>
    <row r="33">
      <c r="A33" s="56" t="inlineStr">
        <is>
          <t>Month 8</t>
        </is>
      </c>
      <c r="B33" s="57">
        <f>LOGIC!E65</f>
        <v/>
      </c>
      <c r="C33" s="58">
        <f>LOGIC!F65</f>
        <v/>
      </c>
    </row>
    <row r="34">
      <c r="A34" s="56" t="inlineStr">
        <is>
          <t>Month 9</t>
        </is>
      </c>
      <c r="B34" s="57">
        <f>LOGIC!E66</f>
        <v/>
      </c>
      <c r="C34" s="58">
        <f>LOGIC!F66</f>
        <v/>
      </c>
    </row>
    <row r="35">
      <c r="A35" s="56" t="inlineStr">
        <is>
          <t>Month 10</t>
        </is>
      </c>
      <c r="B35" s="57">
        <f>LOGIC!E67</f>
        <v/>
      </c>
      <c r="C35" s="58">
        <f>LOGIC!F67</f>
        <v/>
      </c>
    </row>
    <row r="36">
      <c r="A36" s="56" t="inlineStr">
        <is>
          <t>Month 11</t>
        </is>
      </c>
      <c r="B36" s="57">
        <f>LOGIC!E68</f>
        <v/>
      </c>
      <c r="C36" s="58">
        <f>LOGIC!F68</f>
        <v/>
      </c>
    </row>
    <row r="37">
      <c r="A37" s="56" t="inlineStr">
        <is>
          <t>Month 12</t>
        </is>
      </c>
      <c r="B37" s="57">
        <f>LOGIC!E69</f>
        <v/>
      </c>
      <c r="C37" s="58">
        <f>LOGIC!F69</f>
        <v/>
      </c>
    </row>
    <row r="39" ht="24" customHeight="1">
      <c r="A39" s="59" t="inlineStr">
        <is>
          <t>RangeLead.com  |  Premium B2B Lead Data  |  Free Download — rangelead.com/free-tools</t>
        </is>
      </c>
    </row>
  </sheetData>
  <mergeCells count="7">
    <mergeCell ref="A39:E39"/>
    <mergeCell ref="A4:E4"/>
    <mergeCell ref="A24:E24"/>
    <mergeCell ref="A2:E2"/>
    <mergeCell ref="A11:E11"/>
    <mergeCell ref="A1:E1"/>
    <mergeCell ref="A17:E17"/>
  </mergeCells>
  <conditionalFormatting sqref="B15">
    <cfRule type="cellIs" priority="1" operator="equal" dxfId="0">
      <formula>"HIGH EXPOSURE"</formula>
    </cfRule>
    <cfRule type="cellIs" priority="2" operator="equal" dxfId="1">
      <formula>"MODERATE"</formula>
    </cfRule>
    <cfRule type="cellIs" priority="3" operator="equal" dxfId="2">
      <formula>"HEALTHY"</formula>
    </cfRule>
  </conditionalFormatting>
  <conditionalFormatting sqref="B26:B37">
    <cfRule type="cellIs" priority="4" operator="greaterThan" dxfId="2">
      <formula>0</formula>
    </cfRule>
    <cfRule type="cellIs" priority="5" operator="lessThan" dxfId="0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2026-02-10T15:45:38Z</dcterms:created>
  <dcterms:modified xmlns:dcterms="http://purl.org/dc/terms/" xmlns:xsi="http://www.w3.org/2001/XMLSchema-instance" xsi:type="dcterms:W3CDTF">2026-02-10T15:45:38Z</dcterms:modified>
</cp:coreProperties>
</file>