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$&quot;#,##0"/>
    <numFmt numFmtId="166" formatCode="&quot;$&quot;#,##0.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7" borderId="1" applyAlignment="1" pivotButton="0" quotePrefix="0" xfId="0">
      <alignment horizontal="left" vertical="center"/>
    </xf>
    <xf numFmtId="0" fontId="0" fillId="7" borderId="1" pivotButton="0" quotePrefix="0" xfId="0"/>
    <xf numFmtId="3" fontId="7" fillId="5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left" vertical="center"/>
    </xf>
    <xf numFmtId="0" fontId="7" fillId="9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0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left" vertical="center"/>
    </xf>
    <xf numFmtId="165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9" fillId="3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3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165" fontId="12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3" fontId="13" fillId="13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65" fontId="10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PAYROLL COST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the true cost of each employee including salary, benefits, employer taxes, and overhead. Determine cost per hour, total payroll burden, and departmental breakdowns.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Employee name and department</t>
        </is>
      </c>
    </row>
    <row r="9" ht="22" customHeight="1">
      <c r="A9" s="6" t="inlineStr">
        <is>
          <t xml:space="preserve">  • Annual salary</t>
        </is>
      </c>
    </row>
    <row r="10" ht="22" customHeight="1">
      <c r="A10" s="6" t="inlineStr">
        <is>
          <t xml:space="preserve">  • Employment type (Full-Time, Part-Time, Contractor)</t>
        </is>
      </c>
    </row>
    <row r="11" ht="22" customHeight="1">
      <c r="A11" s="6" t="inlineStr">
        <is>
          <t xml:space="preserve">  • Benefits enrollment (Yes/No)</t>
        </is>
      </c>
    </row>
    <row r="12" ht="22" customHeight="1">
      <c r="A12" s="6" t="inlineStr">
        <is>
          <t xml:space="preserve">  • Hours per week (for cost-per-hour calculation)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Gross pay per employee</t>
        </is>
      </c>
    </row>
    <row r="16" ht="22" customHeight="1">
      <c r="A16" s="6" t="inlineStr">
        <is>
          <t xml:space="preserve">  • Employer tax cost per employee</t>
        </is>
      </c>
    </row>
    <row r="17" ht="22" customHeight="1">
      <c r="A17" s="6" t="inlineStr">
        <is>
          <t xml:space="preserve">  • Benefits cost per employee</t>
        </is>
      </c>
    </row>
    <row r="18" ht="22" customHeight="1">
      <c r="A18" s="6" t="inlineStr">
        <is>
          <t xml:space="preserve">  • Total cost per employee (fully loaded)</t>
        </is>
      </c>
    </row>
    <row r="19" ht="22" customHeight="1">
      <c r="A19" s="6" t="inlineStr">
        <is>
          <t xml:space="preserve">  • Cost per hour (fully loaded)</t>
        </is>
      </c>
    </row>
    <row r="20" ht="22" customHeight="1">
      <c r="A20" s="6" t="inlineStr">
        <is>
          <t xml:space="preserve">  • Total payroll burden for organization</t>
        </is>
      </c>
    </row>
    <row r="21" ht="22" customHeight="1">
      <c r="A21" s="6" t="inlineStr">
        <is>
          <t xml:space="preserve">  • Department-level summaries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24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Tax &amp; Benefit Rates</t>
        </is>
      </c>
      <c r="B1" s="8" t="n"/>
      <c r="C1" s="8" t="n"/>
    </row>
    <row r="3" ht="28" customHeight="1">
      <c r="A3" s="9" t="inlineStr">
        <is>
          <t xml:space="preserve">  EMPLOYER TAX RATES</t>
        </is>
      </c>
      <c r="B3" s="10" t="n"/>
      <c r="C3" s="10" t="n"/>
    </row>
    <row r="4" ht="26" customHeight="1">
      <c r="A4" s="11" t="inlineStr">
        <is>
          <t>Social Security Rate</t>
        </is>
      </c>
      <c r="B4" s="12" t="n">
        <v>0.062</v>
      </c>
      <c r="C4" s="13" t="inlineStr">
        <is>
          <t>Employer portion (6.2%)</t>
        </is>
      </c>
    </row>
    <row r="5" ht="26" customHeight="1">
      <c r="A5" s="11" t="inlineStr">
        <is>
          <t>Medicare Rate</t>
        </is>
      </c>
      <c r="B5" s="12" t="n">
        <v>0.0145</v>
      </c>
      <c r="C5" s="13" t="inlineStr">
        <is>
          <t>Employer portion (1.45%)</t>
        </is>
      </c>
    </row>
    <row r="6" ht="26" customHeight="1">
      <c r="A6" s="11" t="inlineStr">
        <is>
          <t>Federal Unemployment (FUTA)</t>
        </is>
      </c>
      <c r="B6" s="12" t="n">
        <v>0.006</v>
      </c>
      <c r="C6" s="13" t="inlineStr">
        <is>
          <t>After credits (0.6%)</t>
        </is>
      </c>
    </row>
    <row r="7" ht="26" customHeight="1">
      <c r="A7" s="11" t="inlineStr">
        <is>
          <t>State Unemployment (SUTA)</t>
        </is>
      </c>
      <c r="B7" s="12" t="n">
        <v>0.027</v>
      </c>
      <c r="C7" s="13" t="inlineStr">
        <is>
          <t>Varies by state</t>
        </is>
      </c>
    </row>
    <row r="8" ht="26" customHeight="1">
      <c r="A8" s="11" t="inlineStr">
        <is>
          <t>Workers Comp Rate</t>
        </is>
      </c>
      <c r="B8" s="12" t="n">
        <v>0.01</v>
      </c>
      <c r="C8" s="13" t="inlineStr">
        <is>
          <t>Industry average</t>
        </is>
      </c>
    </row>
    <row r="9" ht="26" customHeight="1">
      <c r="A9" s="11" t="inlineStr">
        <is>
          <t>SS Wage Base Limit</t>
        </is>
      </c>
      <c r="B9" s="14" t="n">
        <v>168600</v>
      </c>
      <c r="C9" s="13" t="inlineStr">
        <is>
          <t>2024 Social Security cap</t>
        </is>
      </c>
    </row>
    <row r="11" ht="28" customHeight="1">
      <c r="A11" s="15" t="inlineStr">
        <is>
          <t xml:space="preserve">  BENEFITS COSTS</t>
        </is>
      </c>
      <c r="B11" s="16" t="n"/>
      <c r="C11" s="16" t="n"/>
    </row>
    <row r="12" ht="26" customHeight="1">
      <c r="A12" s="11" t="inlineStr">
        <is>
          <t>Health Insurance (per employee/yr)</t>
        </is>
      </c>
      <c r="B12" s="14" t="n">
        <v>7200</v>
      </c>
      <c r="C12" s="13" t="inlineStr">
        <is>
          <t>Employer portion</t>
        </is>
      </c>
    </row>
    <row r="13" ht="26" customHeight="1">
      <c r="A13" s="11" t="inlineStr">
        <is>
          <t>Dental Insurance (per employee/yr)</t>
        </is>
      </c>
      <c r="B13" s="14" t="n">
        <v>600</v>
      </c>
      <c r="C13" s="13" t="inlineStr">
        <is>
          <t>Employer portion</t>
        </is>
      </c>
    </row>
    <row r="14" ht="26" customHeight="1">
      <c r="A14" s="11" t="inlineStr">
        <is>
          <t>Vision Insurance (per employee/yr)</t>
        </is>
      </c>
      <c r="B14" s="14" t="n">
        <v>200</v>
      </c>
      <c r="C14" s="13" t="inlineStr">
        <is>
          <t>Employer portion</t>
        </is>
      </c>
    </row>
    <row r="15" ht="26" customHeight="1">
      <c r="A15" s="11" t="inlineStr">
        <is>
          <t>401k Match Rate</t>
        </is>
      </c>
      <c r="B15" s="12" t="n">
        <v>0.04</v>
      </c>
      <c r="C15" s="13" t="inlineStr">
        <is>
          <t>Employer match percentage</t>
        </is>
      </c>
    </row>
    <row r="16" ht="26" customHeight="1">
      <c r="A16" s="11" t="inlineStr">
        <is>
          <t>401k Match Cap ($)</t>
        </is>
      </c>
      <c r="B16" s="14" t="n">
        <v>8000</v>
      </c>
      <c r="C16" s="13" t="inlineStr">
        <is>
          <t>Max annual employer match</t>
        </is>
      </c>
    </row>
    <row r="17" ht="26" customHeight="1">
      <c r="A17" s="11" t="inlineStr">
        <is>
          <t>Life Insurance (per employee/yr)</t>
        </is>
      </c>
      <c r="B17" s="14" t="n">
        <v>300</v>
      </c>
      <c r="C17" s="13" t="inlineStr">
        <is>
          <t>Group policy</t>
        </is>
      </c>
    </row>
    <row r="18" ht="26" customHeight="1">
      <c r="A18" s="11" t="inlineStr">
        <is>
          <t>PTO Cost Factor</t>
        </is>
      </c>
      <c r="B18" s="12" t="n">
        <v>0.077</v>
      </c>
      <c r="C18" s="13" t="inlineStr">
        <is>
          <t>~4 weeks / 52 weeks</t>
        </is>
      </c>
    </row>
    <row r="20" ht="28" customHeight="1">
      <c r="A20" s="17" t="inlineStr">
        <is>
          <t xml:space="preserve">  OVERHEAD</t>
        </is>
      </c>
      <c r="B20" s="18" t="n"/>
      <c r="C20" s="18" t="n"/>
    </row>
    <row r="21" ht="26" customHeight="1">
      <c r="A21" s="11" t="inlineStr">
        <is>
          <t>Overhead Rate</t>
        </is>
      </c>
      <c r="B21" s="12" t="n">
        <v>0.1</v>
      </c>
      <c r="C21" s="13" t="inlineStr">
        <is>
          <t>Office, equipment, admin per employee</t>
        </is>
      </c>
    </row>
    <row r="22" ht="26" customHeight="1">
      <c r="A22" s="11" t="inlineStr">
        <is>
          <t>Training Budget/Employee</t>
        </is>
      </c>
      <c r="B22" s="14" t="n">
        <v>2000</v>
      </c>
      <c r="C22" s="13" t="inlineStr">
        <is>
          <t>Annual training allocation</t>
        </is>
      </c>
    </row>
    <row r="23" ht="26" customHeight="1">
      <c r="A23" s="11" t="inlineStr">
        <is>
          <t>Weeks per Year</t>
        </is>
      </c>
      <c r="B23" s="19" t="n">
        <v>52</v>
      </c>
      <c r="C23" s="13" t="inlineStr">
        <is>
          <t>Working weeks for hourly calc</t>
        </is>
      </c>
    </row>
    <row r="24" ht="26" customHeight="1">
      <c r="A24" s="11" t="inlineStr">
        <is>
          <t>Payroll Processing Fee/Employee</t>
        </is>
      </c>
      <c r="B24" s="14" t="n">
        <v>50</v>
      </c>
      <c r="C24" s="13" t="inlineStr">
        <is>
          <t>Monthly payroll service fee</t>
        </is>
      </c>
    </row>
  </sheetData>
  <mergeCells count="4">
    <mergeCell ref="A1:C1"/>
    <mergeCell ref="A20:C20"/>
    <mergeCell ref="A3:C3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22"/>
  <sheetViews>
    <sheetView showGridLines="0" zoomScale="110"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18" customWidth="1" min="3" max="3"/>
    <col width="16" customWidth="1" min="4" max="4"/>
    <col width="14" customWidth="1" min="5" max="5"/>
    <col width="12" customWidth="1" min="6" max="6"/>
    <col width="14" customWidth="1" min="7" max="7"/>
    <col width="16" customWidth="1" min="8" max="8"/>
  </cols>
  <sheetData>
    <row r="1" ht="28" customHeight="1">
      <c r="A1" s="15" t="inlineStr">
        <is>
          <t xml:space="preserve">  EMPLOYEE DATA — Enter data in yellow cells</t>
        </is>
      </c>
      <c r="B1" s="16" t="n"/>
      <c r="C1" s="16" t="n"/>
      <c r="D1" s="16" t="n"/>
      <c r="E1" s="16" t="n"/>
      <c r="F1" s="16" t="n"/>
      <c r="G1" s="16" t="n"/>
    </row>
    <row r="2" ht="32" customHeight="1">
      <c r="A2" s="20" t="inlineStr">
        <is>
          <t>#</t>
        </is>
      </c>
      <c r="B2" s="20" t="inlineStr">
        <is>
          <t>Employee Name</t>
        </is>
      </c>
      <c r="C2" s="20" t="inlineStr">
        <is>
          <t>Department</t>
        </is>
      </c>
      <c r="D2" s="20" t="inlineStr">
        <is>
          <t>Annual Salary</t>
        </is>
      </c>
      <c r="E2" s="20" t="inlineStr">
        <is>
          <t>Type</t>
        </is>
      </c>
      <c r="F2" s="20" t="inlineStr">
        <is>
          <t>Benefits?</t>
        </is>
      </c>
      <c r="G2" s="20" t="inlineStr">
        <is>
          <t>Hrs/Week</t>
        </is>
      </c>
    </row>
    <row r="3">
      <c r="A3" s="21" t="n">
        <v>1</v>
      </c>
      <c r="B3" s="22" t="inlineStr">
        <is>
          <t>Sarah Johnson</t>
        </is>
      </c>
      <c r="C3" s="23" t="inlineStr">
        <is>
          <t>Engineering</t>
        </is>
      </c>
      <c r="D3" s="24" t="n">
        <v>120000</v>
      </c>
      <c r="E3" s="23" t="inlineStr">
        <is>
          <t>Full-Time</t>
        </is>
      </c>
      <c r="F3" s="23" t="inlineStr">
        <is>
          <t>Yes</t>
        </is>
      </c>
      <c r="G3" s="25" t="n">
        <v>40</v>
      </c>
    </row>
    <row r="4">
      <c r="A4" s="21" t="n">
        <v>2</v>
      </c>
      <c r="B4" s="26" t="inlineStr">
        <is>
          <t>Mike Chen</t>
        </is>
      </c>
      <c r="C4" s="27" t="inlineStr">
        <is>
          <t>Engineering</t>
        </is>
      </c>
      <c r="D4" s="28" t="n">
        <v>110000</v>
      </c>
      <c r="E4" s="27" t="inlineStr">
        <is>
          <t>Full-Time</t>
        </is>
      </c>
      <c r="F4" s="27" t="inlineStr">
        <is>
          <t>Yes</t>
        </is>
      </c>
      <c r="G4" s="29" t="n">
        <v>40</v>
      </c>
    </row>
    <row r="5">
      <c r="A5" s="21" t="n">
        <v>3</v>
      </c>
      <c r="B5" s="22" t="inlineStr">
        <is>
          <t>Lisa Park</t>
        </is>
      </c>
      <c r="C5" s="23" t="inlineStr">
        <is>
          <t>Engineering</t>
        </is>
      </c>
      <c r="D5" s="24" t="n">
        <v>95000</v>
      </c>
      <c r="E5" s="23" t="inlineStr">
        <is>
          <t>Full-Time</t>
        </is>
      </c>
      <c r="F5" s="23" t="inlineStr">
        <is>
          <t>Yes</t>
        </is>
      </c>
      <c r="G5" s="25" t="n">
        <v>40</v>
      </c>
    </row>
    <row r="6">
      <c r="A6" s="21" t="n">
        <v>4</v>
      </c>
      <c r="B6" s="26" t="inlineStr">
        <is>
          <t>Tom Wilson</t>
        </is>
      </c>
      <c r="C6" s="27" t="inlineStr">
        <is>
          <t>Sales</t>
        </is>
      </c>
      <c r="D6" s="28" t="n">
        <v>85000</v>
      </c>
      <c r="E6" s="27" t="inlineStr">
        <is>
          <t>Full-Time</t>
        </is>
      </c>
      <c r="F6" s="27" t="inlineStr">
        <is>
          <t>Yes</t>
        </is>
      </c>
      <c r="G6" s="29" t="n">
        <v>40</v>
      </c>
    </row>
    <row r="7">
      <c r="A7" s="21" t="n">
        <v>5</v>
      </c>
      <c r="B7" s="22" t="inlineStr">
        <is>
          <t>Amy Davis</t>
        </is>
      </c>
      <c r="C7" s="23" t="inlineStr">
        <is>
          <t>Sales</t>
        </is>
      </c>
      <c r="D7" s="24" t="n">
        <v>75000</v>
      </c>
      <c r="E7" s="23" t="inlineStr">
        <is>
          <t>Full-Time</t>
        </is>
      </c>
      <c r="F7" s="23" t="inlineStr">
        <is>
          <t>Yes</t>
        </is>
      </c>
      <c r="G7" s="25" t="n">
        <v>40</v>
      </c>
    </row>
    <row r="8">
      <c r="A8" s="21" t="n">
        <v>6</v>
      </c>
      <c r="B8" s="26" t="inlineStr">
        <is>
          <t>Jake Brown</t>
        </is>
      </c>
      <c r="C8" s="27" t="inlineStr">
        <is>
          <t>Marketing</t>
        </is>
      </c>
      <c r="D8" s="28" t="n">
        <v>80000</v>
      </c>
      <c r="E8" s="27" t="inlineStr">
        <is>
          <t>Full-Time</t>
        </is>
      </c>
      <c r="F8" s="27" t="inlineStr">
        <is>
          <t>Yes</t>
        </is>
      </c>
      <c r="G8" s="29" t="n">
        <v>40</v>
      </c>
    </row>
    <row r="9">
      <c r="A9" s="21" t="n">
        <v>7</v>
      </c>
      <c r="B9" s="22" t="inlineStr">
        <is>
          <t>Emma Taylor</t>
        </is>
      </c>
      <c r="C9" s="23" t="inlineStr">
        <is>
          <t>Marketing</t>
        </is>
      </c>
      <c r="D9" s="24" t="n">
        <v>65000</v>
      </c>
      <c r="E9" s="23" t="inlineStr">
        <is>
          <t>Part-Time</t>
        </is>
      </c>
      <c r="F9" s="23" t="inlineStr">
        <is>
          <t>No</t>
        </is>
      </c>
      <c r="G9" s="25" t="n">
        <v>20</v>
      </c>
    </row>
    <row r="10">
      <c r="A10" s="21" t="n">
        <v>8</v>
      </c>
      <c r="B10" s="26" t="inlineStr">
        <is>
          <t>Ryan Lee</t>
        </is>
      </c>
      <c r="C10" s="27" t="inlineStr">
        <is>
          <t>Operations</t>
        </is>
      </c>
      <c r="D10" s="28" t="n">
        <v>70000</v>
      </c>
      <c r="E10" s="27" t="inlineStr">
        <is>
          <t>Full-Time</t>
        </is>
      </c>
      <c r="F10" s="27" t="inlineStr">
        <is>
          <t>Yes</t>
        </is>
      </c>
      <c r="G10" s="29" t="n">
        <v>40</v>
      </c>
    </row>
    <row r="11">
      <c r="A11" s="21" t="n">
        <v>9</v>
      </c>
      <c r="B11" s="22" t="inlineStr">
        <is>
          <t>Karen White</t>
        </is>
      </c>
      <c r="C11" s="23" t="inlineStr">
        <is>
          <t>Finance</t>
        </is>
      </c>
      <c r="D11" s="24" t="n">
        <v>90000</v>
      </c>
      <c r="E11" s="23" t="inlineStr">
        <is>
          <t>Full-Time</t>
        </is>
      </c>
      <c r="F11" s="23" t="inlineStr">
        <is>
          <t>Yes</t>
        </is>
      </c>
      <c r="G11" s="25" t="n">
        <v>40</v>
      </c>
    </row>
    <row r="12">
      <c r="A12" s="21" t="n">
        <v>10</v>
      </c>
      <c r="B12" s="26" t="inlineStr">
        <is>
          <t>David Kim</t>
        </is>
      </c>
      <c r="C12" s="27" t="inlineStr">
        <is>
          <t>HR</t>
        </is>
      </c>
      <c r="D12" s="28" t="n">
        <v>72000</v>
      </c>
      <c r="E12" s="27" t="inlineStr">
        <is>
          <t>Full-Time</t>
        </is>
      </c>
      <c r="F12" s="27" t="inlineStr">
        <is>
          <t>Yes</t>
        </is>
      </c>
      <c r="G12" s="29" t="n">
        <v>40</v>
      </c>
    </row>
    <row r="13">
      <c r="A13" s="21" t="n">
        <v>11</v>
      </c>
      <c r="B13" s="22" t="inlineStr">
        <is>
          <t>Sofia Martinez</t>
        </is>
      </c>
      <c r="C13" s="23" t="inlineStr">
        <is>
          <t>Engineering</t>
        </is>
      </c>
      <c r="D13" s="24" t="n">
        <v>50000</v>
      </c>
      <c r="E13" s="23" t="inlineStr">
        <is>
          <t>Contractor</t>
        </is>
      </c>
      <c r="F13" s="23" t="inlineStr">
        <is>
          <t>No</t>
        </is>
      </c>
      <c r="G13" s="25" t="n">
        <v>30</v>
      </c>
    </row>
    <row r="14">
      <c r="A14" s="21" t="n">
        <v>12</v>
      </c>
      <c r="B14" s="26" t="inlineStr">
        <is>
          <t>James Murphy</t>
        </is>
      </c>
      <c r="C14" s="27" t="inlineStr">
        <is>
          <t>Sales</t>
        </is>
      </c>
      <c r="D14" s="28" t="n">
        <v>45000</v>
      </c>
      <c r="E14" s="27" t="inlineStr">
        <is>
          <t>Part-Time</t>
        </is>
      </c>
      <c r="F14" s="27" t="inlineStr">
        <is>
          <t>Yes</t>
        </is>
      </c>
      <c r="G14" s="29" t="n">
        <v>25</v>
      </c>
    </row>
    <row r="15">
      <c r="A15" s="21" t="n">
        <v>13</v>
      </c>
      <c r="B15" s="22" t="n"/>
      <c r="C15" s="23" t="n"/>
      <c r="D15" s="24" t="n"/>
      <c r="E15" s="23" t="n"/>
      <c r="F15" s="23" t="n"/>
      <c r="G15" s="25" t="n"/>
    </row>
    <row r="16">
      <c r="A16" s="21" t="n">
        <v>14</v>
      </c>
      <c r="B16" s="26" t="n"/>
      <c r="C16" s="27" t="n"/>
      <c r="D16" s="28" t="n"/>
      <c r="E16" s="27" t="n"/>
      <c r="F16" s="27" t="n"/>
      <c r="G16" s="29" t="n"/>
    </row>
    <row r="17">
      <c r="A17" s="21" t="n">
        <v>15</v>
      </c>
      <c r="B17" s="22" t="n"/>
      <c r="C17" s="23" t="n"/>
      <c r="D17" s="24" t="n"/>
      <c r="E17" s="23" t="n"/>
      <c r="F17" s="23" t="n"/>
      <c r="G17" s="25" t="n"/>
    </row>
    <row r="18">
      <c r="A18" s="21" t="n">
        <v>16</v>
      </c>
      <c r="B18" s="26" t="n"/>
      <c r="C18" s="27" t="n"/>
      <c r="D18" s="28" t="n"/>
      <c r="E18" s="27" t="n"/>
      <c r="F18" s="27" t="n"/>
      <c r="G18" s="29" t="n"/>
    </row>
    <row r="19">
      <c r="A19" s="21" t="n">
        <v>17</v>
      </c>
      <c r="B19" s="22" t="n"/>
      <c r="C19" s="23" t="n"/>
      <c r="D19" s="24" t="n"/>
      <c r="E19" s="23" t="n"/>
      <c r="F19" s="23" t="n"/>
      <c r="G19" s="25" t="n"/>
    </row>
    <row r="20">
      <c r="A20" s="21" t="n">
        <v>18</v>
      </c>
      <c r="B20" s="26" t="n"/>
      <c r="C20" s="27" t="n"/>
      <c r="D20" s="28" t="n"/>
      <c r="E20" s="27" t="n"/>
      <c r="F20" s="27" t="n"/>
      <c r="G20" s="29" t="n"/>
    </row>
    <row r="21">
      <c r="A21" s="21" t="n">
        <v>19</v>
      </c>
      <c r="B21" s="22" t="n"/>
      <c r="C21" s="23" t="n"/>
      <c r="D21" s="24" t="n"/>
      <c r="E21" s="23" t="n"/>
      <c r="F21" s="23" t="n"/>
      <c r="G21" s="25" t="n"/>
    </row>
    <row r="22">
      <c r="A22" s="21" t="n">
        <v>20</v>
      </c>
      <c r="B22" s="26" t="n"/>
      <c r="C22" s="27" t="n"/>
      <c r="D22" s="28" t="n"/>
      <c r="E22" s="27" t="n"/>
      <c r="F22" s="27" t="n"/>
      <c r="G22" s="29" t="n"/>
    </row>
  </sheetData>
  <mergeCells count="1">
    <mergeCell ref="A1:G1"/>
  </mergeCells>
  <dataValidations count="2">
    <dataValidation sqref="E3 E4 E5 E6 E7 E8 E9 E10 E11 E12 E13 E14 E15 E16 E17 E18 E19 E20 E21 E22" showDropDown="0" showInputMessage="0" showErrorMessage="0" allowBlank="1" type="list">
      <formula1>"Full-Time,Part-Time,Contractor"</formula1>
    </dataValidation>
    <dataValidation sqref="F3 F4 F5 F6 F7 F8 F9 F10 F11 F12 F13 F14 F15 F16 F17 F18 F19 F20 F21 F22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J5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8" customHeight="1">
      <c r="A1" s="17" t="inlineStr">
        <is>
          <t xml:space="preserve">  CALCULATIONS — All formulas, do NOT edit</t>
        </is>
      </c>
      <c r="B1" s="18" t="n"/>
      <c r="C1" s="18" t="n"/>
      <c r="D1" s="18" t="n"/>
      <c r="E1" s="18" t="n"/>
      <c r="F1" s="18" t="n"/>
      <c r="G1" s="18" t="n"/>
      <c r="H1" s="18" t="n"/>
      <c r="I1" s="18" t="n"/>
      <c r="J1" s="18" t="n"/>
    </row>
    <row r="3" ht="28" customHeight="1">
      <c r="A3" s="9" t="inlineStr">
        <is>
          <t xml:space="preserve">  EMPLOYEE COST BREAKDOWN</t>
        </is>
      </c>
      <c r="B3" s="10" t="n"/>
      <c r="C3" s="10" t="n"/>
      <c r="D3" s="10" t="n"/>
      <c r="E3" s="10" t="n"/>
      <c r="F3" s="10" t="n"/>
      <c r="G3" s="10" t="n"/>
      <c r="H3" s="10" t="n"/>
      <c r="I3" s="10" t="n"/>
      <c r="J3" s="10" t="n"/>
    </row>
    <row r="4" ht="32" customHeight="1">
      <c r="A4" s="20" t="inlineStr">
        <is>
          <t>Employee</t>
        </is>
      </c>
      <c r="B4" s="20" t="inlineStr">
        <is>
          <t>Gross Salary</t>
        </is>
      </c>
      <c r="C4" s="20" t="inlineStr">
        <is>
          <t>SS Tax</t>
        </is>
      </c>
      <c r="D4" s="20" t="inlineStr">
        <is>
          <t>Medicare</t>
        </is>
      </c>
      <c r="E4" s="20" t="inlineStr">
        <is>
          <t>FUTA+SUTA+WC</t>
        </is>
      </c>
      <c r="F4" s="20" t="inlineStr">
        <is>
          <t>Benefits Cost</t>
        </is>
      </c>
      <c r="G4" s="20" t="inlineStr">
        <is>
          <t>Overhead</t>
        </is>
      </c>
      <c r="H4" s="20" t="inlineStr">
        <is>
          <t>Total Cost</t>
        </is>
      </c>
      <c r="I4" s="20" t="inlineStr">
        <is>
          <t>Cost/Hour</t>
        </is>
      </c>
      <c r="J4" s="20" t="inlineStr">
        <is>
          <t>Burden %</t>
        </is>
      </c>
    </row>
    <row r="5">
      <c r="A5" s="30">
        <f>INPUT!B3</f>
        <v/>
      </c>
      <c r="B5" s="31">
        <f>IF(INPUT!D3="",0,INPUT!D3)</f>
        <v/>
      </c>
      <c r="C5" s="31">
        <f>IF(INPUT!E3="Contractor",0,MIN(B5,CONFIG!B9)*CONFIG!B4)</f>
        <v/>
      </c>
      <c r="D5" s="31">
        <f>IF(INPUT!E3="Contractor",0,B5*CONFIG!B5)</f>
        <v/>
      </c>
      <c r="E5" s="31">
        <f>IF(INPUT!E3="Contractor",0,B5*(CONFIG!B6+CONFIG!B7+CONFIG!B8))</f>
        <v/>
      </c>
      <c r="F5" s="31">
        <f>IF(OR(INPUT!F3&lt;&gt;"Yes",INPUT!E3="Contractor"),0,CONFIG!B12+CONFIG!B13+CONFIG!B14+CONFIG!B17+MIN(B5*CONFIG!B15,CONFIG!B16)+B5*CONFIG!B18)</f>
        <v/>
      </c>
      <c r="G5" s="31">
        <f>IF(B5=0,0,B5*CONFIG!B21+CONFIG!B22+CONFIG!B24*12)</f>
        <v/>
      </c>
      <c r="H5" s="32">
        <f>B5+C5+D5+E5+F5+G5</f>
        <v/>
      </c>
      <c r="I5" s="33">
        <f>IF(OR(INPUT!G3="",INPUT!G3=0),0,H5/(INPUT!G3*CONFIG!B23))</f>
        <v/>
      </c>
      <c r="J5" s="34">
        <f>IF(B5=0,0,(H5-B5)/B5)</f>
        <v/>
      </c>
    </row>
    <row r="6">
      <c r="A6" s="30">
        <f>INPUT!B4</f>
        <v/>
      </c>
      <c r="B6" s="31">
        <f>IF(INPUT!D4="",0,INPUT!D4)</f>
        <v/>
      </c>
      <c r="C6" s="31">
        <f>IF(INPUT!E4="Contractor",0,MIN(B6,CONFIG!B9)*CONFIG!B4)</f>
        <v/>
      </c>
      <c r="D6" s="31">
        <f>IF(INPUT!E4="Contractor",0,B6*CONFIG!B5)</f>
        <v/>
      </c>
      <c r="E6" s="31">
        <f>IF(INPUT!E4="Contractor",0,B6*(CONFIG!B6+CONFIG!B7+CONFIG!B8))</f>
        <v/>
      </c>
      <c r="F6" s="31">
        <f>IF(OR(INPUT!F4&lt;&gt;"Yes",INPUT!E4="Contractor"),0,CONFIG!B12+CONFIG!B13+CONFIG!B14+CONFIG!B17+MIN(B6*CONFIG!B15,CONFIG!B16)+B6*CONFIG!B18)</f>
        <v/>
      </c>
      <c r="G6" s="31">
        <f>IF(B6=0,0,B6*CONFIG!B21+CONFIG!B22+CONFIG!B24*12)</f>
        <v/>
      </c>
      <c r="H6" s="32">
        <f>B6+C6+D6+E6+F6+G6</f>
        <v/>
      </c>
      <c r="I6" s="33">
        <f>IF(OR(INPUT!G4="",INPUT!G4=0),0,H6/(INPUT!G4*CONFIG!B23))</f>
        <v/>
      </c>
      <c r="J6" s="34">
        <f>IF(B6=0,0,(H6-B6)/B6)</f>
        <v/>
      </c>
    </row>
    <row r="7">
      <c r="A7" s="30">
        <f>INPUT!B5</f>
        <v/>
      </c>
      <c r="B7" s="31">
        <f>IF(INPUT!D5="",0,INPUT!D5)</f>
        <v/>
      </c>
      <c r="C7" s="31">
        <f>IF(INPUT!E5="Contractor",0,MIN(B7,CONFIG!B9)*CONFIG!B4)</f>
        <v/>
      </c>
      <c r="D7" s="31">
        <f>IF(INPUT!E5="Contractor",0,B7*CONFIG!B5)</f>
        <v/>
      </c>
      <c r="E7" s="31">
        <f>IF(INPUT!E5="Contractor",0,B7*(CONFIG!B6+CONFIG!B7+CONFIG!B8))</f>
        <v/>
      </c>
      <c r="F7" s="31">
        <f>IF(OR(INPUT!F5&lt;&gt;"Yes",INPUT!E5="Contractor"),0,CONFIG!B12+CONFIG!B13+CONFIG!B14+CONFIG!B17+MIN(B7*CONFIG!B15,CONFIG!B16)+B7*CONFIG!B18)</f>
        <v/>
      </c>
      <c r="G7" s="31">
        <f>IF(B7=0,0,B7*CONFIG!B21+CONFIG!B22+CONFIG!B24*12)</f>
        <v/>
      </c>
      <c r="H7" s="32">
        <f>B7+C7+D7+E7+F7+G7</f>
        <v/>
      </c>
      <c r="I7" s="33">
        <f>IF(OR(INPUT!G5="",INPUT!G5=0),0,H7/(INPUT!G5*CONFIG!B23))</f>
        <v/>
      </c>
      <c r="J7" s="34">
        <f>IF(B7=0,0,(H7-B7)/B7)</f>
        <v/>
      </c>
    </row>
    <row r="8">
      <c r="A8" s="30">
        <f>INPUT!B6</f>
        <v/>
      </c>
      <c r="B8" s="31">
        <f>IF(INPUT!D6="",0,INPUT!D6)</f>
        <v/>
      </c>
      <c r="C8" s="31">
        <f>IF(INPUT!E6="Contractor",0,MIN(B8,CONFIG!B9)*CONFIG!B4)</f>
        <v/>
      </c>
      <c r="D8" s="31">
        <f>IF(INPUT!E6="Contractor",0,B8*CONFIG!B5)</f>
        <v/>
      </c>
      <c r="E8" s="31">
        <f>IF(INPUT!E6="Contractor",0,B8*(CONFIG!B6+CONFIG!B7+CONFIG!B8))</f>
        <v/>
      </c>
      <c r="F8" s="31">
        <f>IF(OR(INPUT!F6&lt;&gt;"Yes",INPUT!E6="Contractor"),0,CONFIG!B12+CONFIG!B13+CONFIG!B14+CONFIG!B17+MIN(B8*CONFIG!B15,CONFIG!B16)+B8*CONFIG!B18)</f>
        <v/>
      </c>
      <c r="G8" s="31">
        <f>IF(B8=0,0,B8*CONFIG!B21+CONFIG!B22+CONFIG!B24*12)</f>
        <v/>
      </c>
      <c r="H8" s="32">
        <f>B8+C8+D8+E8+F8+G8</f>
        <v/>
      </c>
      <c r="I8" s="33">
        <f>IF(OR(INPUT!G6="",INPUT!G6=0),0,H8/(INPUT!G6*CONFIG!B23))</f>
        <v/>
      </c>
      <c r="J8" s="34">
        <f>IF(B8=0,0,(H8-B8)/B8)</f>
        <v/>
      </c>
    </row>
    <row r="9">
      <c r="A9" s="30">
        <f>INPUT!B7</f>
        <v/>
      </c>
      <c r="B9" s="31">
        <f>IF(INPUT!D7="",0,INPUT!D7)</f>
        <v/>
      </c>
      <c r="C9" s="31">
        <f>IF(INPUT!E7="Contractor",0,MIN(B9,CONFIG!B9)*CONFIG!B4)</f>
        <v/>
      </c>
      <c r="D9" s="31">
        <f>IF(INPUT!E7="Contractor",0,B9*CONFIG!B5)</f>
        <v/>
      </c>
      <c r="E9" s="31">
        <f>IF(INPUT!E7="Contractor",0,B9*(CONFIG!B6+CONFIG!B7+CONFIG!B8))</f>
        <v/>
      </c>
      <c r="F9" s="31">
        <f>IF(OR(INPUT!F7&lt;&gt;"Yes",INPUT!E7="Contractor"),0,CONFIG!B12+CONFIG!B13+CONFIG!B14+CONFIG!B17+MIN(B9*CONFIG!B15,CONFIG!B16)+B9*CONFIG!B18)</f>
        <v/>
      </c>
      <c r="G9" s="31">
        <f>IF(B9=0,0,B9*CONFIG!B21+CONFIG!B22+CONFIG!B24*12)</f>
        <v/>
      </c>
      <c r="H9" s="32">
        <f>B9+C9+D9+E9+F9+G9</f>
        <v/>
      </c>
      <c r="I9" s="33">
        <f>IF(OR(INPUT!G7="",INPUT!G7=0),0,H9/(INPUT!G7*CONFIG!B23))</f>
        <v/>
      </c>
      <c r="J9" s="34">
        <f>IF(B9=0,0,(H9-B9)/B9)</f>
        <v/>
      </c>
    </row>
    <row r="10">
      <c r="A10" s="30">
        <f>INPUT!B8</f>
        <v/>
      </c>
      <c r="B10" s="31">
        <f>IF(INPUT!D8="",0,INPUT!D8)</f>
        <v/>
      </c>
      <c r="C10" s="31">
        <f>IF(INPUT!E8="Contractor",0,MIN(B10,CONFIG!B9)*CONFIG!B4)</f>
        <v/>
      </c>
      <c r="D10" s="31">
        <f>IF(INPUT!E8="Contractor",0,B10*CONFIG!B5)</f>
        <v/>
      </c>
      <c r="E10" s="31">
        <f>IF(INPUT!E8="Contractor",0,B10*(CONFIG!B6+CONFIG!B7+CONFIG!B8))</f>
        <v/>
      </c>
      <c r="F10" s="31">
        <f>IF(OR(INPUT!F8&lt;&gt;"Yes",INPUT!E8="Contractor"),0,CONFIG!B12+CONFIG!B13+CONFIG!B14+CONFIG!B17+MIN(B10*CONFIG!B15,CONFIG!B16)+B10*CONFIG!B18)</f>
        <v/>
      </c>
      <c r="G10" s="31">
        <f>IF(B10=0,0,B10*CONFIG!B21+CONFIG!B22+CONFIG!B24*12)</f>
        <v/>
      </c>
      <c r="H10" s="32">
        <f>B10+C10+D10+E10+F10+G10</f>
        <v/>
      </c>
      <c r="I10" s="33">
        <f>IF(OR(INPUT!G8="",INPUT!G8=0),0,H10/(INPUT!G8*CONFIG!B23))</f>
        <v/>
      </c>
      <c r="J10" s="34">
        <f>IF(B10=0,0,(H10-B10)/B10)</f>
        <v/>
      </c>
    </row>
    <row r="11">
      <c r="A11" s="30">
        <f>INPUT!B9</f>
        <v/>
      </c>
      <c r="B11" s="31">
        <f>IF(INPUT!D9="",0,INPUT!D9)</f>
        <v/>
      </c>
      <c r="C11" s="31">
        <f>IF(INPUT!E9="Contractor",0,MIN(B11,CONFIG!B9)*CONFIG!B4)</f>
        <v/>
      </c>
      <c r="D11" s="31">
        <f>IF(INPUT!E9="Contractor",0,B11*CONFIG!B5)</f>
        <v/>
      </c>
      <c r="E11" s="31">
        <f>IF(INPUT!E9="Contractor",0,B11*(CONFIG!B6+CONFIG!B7+CONFIG!B8))</f>
        <v/>
      </c>
      <c r="F11" s="31">
        <f>IF(OR(INPUT!F9&lt;&gt;"Yes",INPUT!E9="Contractor"),0,CONFIG!B12+CONFIG!B13+CONFIG!B14+CONFIG!B17+MIN(B11*CONFIG!B15,CONFIG!B16)+B11*CONFIG!B18)</f>
        <v/>
      </c>
      <c r="G11" s="31">
        <f>IF(B11=0,0,B11*CONFIG!B21+CONFIG!B22+CONFIG!B24*12)</f>
        <v/>
      </c>
      <c r="H11" s="32">
        <f>B11+C11+D11+E11+F11+G11</f>
        <v/>
      </c>
      <c r="I11" s="33">
        <f>IF(OR(INPUT!G9="",INPUT!G9=0),0,H11/(INPUT!G9*CONFIG!B23))</f>
        <v/>
      </c>
      <c r="J11" s="34">
        <f>IF(B11=0,0,(H11-B11)/B11)</f>
        <v/>
      </c>
    </row>
    <row r="12">
      <c r="A12" s="30">
        <f>INPUT!B10</f>
        <v/>
      </c>
      <c r="B12" s="31">
        <f>IF(INPUT!D10="",0,INPUT!D10)</f>
        <v/>
      </c>
      <c r="C12" s="31">
        <f>IF(INPUT!E10="Contractor",0,MIN(B12,CONFIG!B9)*CONFIG!B4)</f>
        <v/>
      </c>
      <c r="D12" s="31">
        <f>IF(INPUT!E10="Contractor",0,B12*CONFIG!B5)</f>
        <v/>
      </c>
      <c r="E12" s="31">
        <f>IF(INPUT!E10="Contractor",0,B12*(CONFIG!B6+CONFIG!B7+CONFIG!B8))</f>
        <v/>
      </c>
      <c r="F12" s="31">
        <f>IF(OR(INPUT!F10&lt;&gt;"Yes",INPUT!E10="Contractor"),0,CONFIG!B12+CONFIG!B13+CONFIG!B14+CONFIG!B17+MIN(B12*CONFIG!B15,CONFIG!B16)+B12*CONFIG!B18)</f>
        <v/>
      </c>
      <c r="G12" s="31">
        <f>IF(B12=0,0,B12*CONFIG!B21+CONFIG!B22+CONFIG!B24*12)</f>
        <v/>
      </c>
      <c r="H12" s="32">
        <f>B12+C12+D12+E12+F12+G12</f>
        <v/>
      </c>
      <c r="I12" s="33">
        <f>IF(OR(INPUT!G10="",INPUT!G10=0),0,H12/(INPUT!G10*CONFIG!B23))</f>
        <v/>
      </c>
      <c r="J12" s="34">
        <f>IF(B12=0,0,(H12-B12)/B12)</f>
        <v/>
      </c>
    </row>
    <row r="13">
      <c r="A13" s="30">
        <f>INPUT!B11</f>
        <v/>
      </c>
      <c r="B13" s="31">
        <f>IF(INPUT!D11="",0,INPUT!D11)</f>
        <v/>
      </c>
      <c r="C13" s="31">
        <f>IF(INPUT!E11="Contractor",0,MIN(B13,CONFIG!B9)*CONFIG!B4)</f>
        <v/>
      </c>
      <c r="D13" s="31">
        <f>IF(INPUT!E11="Contractor",0,B13*CONFIG!B5)</f>
        <v/>
      </c>
      <c r="E13" s="31">
        <f>IF(INPUT!E11="Contractor",0,B13*(CONFIG!B6+CONFIG!B7+CONFIG!B8))</f>
        <v/>
      </c>
      <c r="F13" s="31">
        <f>IF(OR(INPUT!F11&lt;&gt;"Yes",INPUT!E11="Contractor"),0,CONFIG!B12+CONFIG!B13+CONFIG!B14+CONFIG!B17+MIN(B13*CONFIG!B15,CONFIG!B16)+B13*CONFIG!B18)</f>
        <v/>
      </c>
      <c r="G13" s="31">
        <f>IF(B13=0,0,B13*CONFIG!B21+CONFIG!B22+CONFIG!B24*12)</f>
        <v/>
      </c>
      <c r="H13" s="32">
        <f>B13+C13+D13+E13+F13+G13</f>
        <v/>
      </c>
      <c r="I13" s="33">
        <f>IF(OR(INPUT!G11="",INPUT!G11=0),0,H13/(INPUT!G11*CONFIG!B23))</f>
        <v/>
      </c>
      <c r="J13" s="34">
        <f>IF(B13=0,0,(H13-B13)/B13)</f>
        <v/>
      </c>
    </row>
    <row r="14">
      <c r="A14" s="30">
        <f>INPUT!B12</f>
        <v/>
      </c>
      <c r="B14" s="31">
        <f>IF(INPUT!D12="",0,INPUT!D12)</f>
        <v/>
      </c>
      <c r="C14" s="31">
        <f>IF(INPUT!E12="Contractor",0,MIN(B14,CONFIG!B9)*CONFIG!B4)</f>
        <v/>
      </c>
      <c r="D14" s="31">
        <f>IF(INPUT!E12="Contractor",0,B14*CONFIG!B5)</f>
        <v/>
      </c>
      <c r="E14" s="31">
        <f>IF(INPUT!E12="Contractor",0,B14*(CONFIG!B6+CONFIG!B7+CONFIG!B8))</f>
        <v/>
      </c>
      <c r="F14" s="31">
        <f>IF(OR(INPUT!F12&lt;&gt;"Yes",INPUT!E12="Contractor"),0,CONFIG!B12+CONFIG!B13+CONFIG!B14+CONFIG!B17+MIN(B14*CONFIG!B15,CONFIG!B16)+B14*CONFIG!B18)</f>
        <v/>
      </c>
      <c r="G14" s="31">
        <f>IF(B14=0,0,B14*CONFIG!B21+CONFIG!B22+CONFIG!B24*12)</f>
        <v/>
      </c>
      <c r="H14" s="32">
        <f>B14+C14+D14+E14+F14+G14</f>
        <v/>
      </c>
      <c r="I14" s="33">
        <f>IF(OR(INPUT!G12="",INPUT!G12=0),0,H14/(INPUT!G12*CONFIG!B23))</f>
        <v/>
      </c>
      <c r="J14" s="34">
        <f>IF(B14=0,0,(H14-B14)/B14)</f>
        <v/>
      </c>
    </row>
    <row r="15">
      <c r="A15" s="30">
        <f>INPUT!B13</f>
        <v/>
      </c>
      <c r="B15" s="31">
        <f>IF(INPUT!D13="",0,INPUT!D13)</f>
        <v/>
      </c>
      <c r="C15" s="31">
        <f>IF(INPUT!E13="Contractor",0,MIN(B15,CONFIG!B9)*CONFIG!B4)</f>
        <v/>
      </c>
      <c r="D15" s="31">
        <f>IF(INPUT!E13="Contractor",0,B15*CONFIG!B5)</f>
        <v/>
      </c>
      <c r="E15" s="31">
        <f>IF(INPUT!E13="Contractor",0,B15*(CONFIG!B6+CONFIG!B7+CONFIG!B8))</f>
        <v/>
      </c>
      <c r="F15" s="31">
        <f>IF(OR(INPUT!F13&lt;&gt;"Yes",INPUT!E13="Contractor"),0,CONFIG!B12+CONFIG!B13+CONFIG!B14+CONFIG!B17+MIN(B15*CONFIG!B15,CONFIG!B16)+B15*CONFIG!B18)</f>
        <v/>
      </c>
      <c r="G15" s="31">
        <f>IF(B15=0,0,B15*CONFIG!B21+CONFIG!B22+CONFIG!B24*12)</f>
        <v/>
      </c>
      <c r="H15" s="32">
        <f>B15+C15+D15+E15+F15+G15</f>
        <v/>
      </c>
      <c r="I15" s="33">
        <f>IF(OR(INPUT!G13="",INPUT!G13=0),0,H15/(INPUT!G13*CONFIG!B23))</f>
        <v/>
      </c>
      <c r="J15" s="34">
        <f>IF(B15=0,0,(H15-B15)/B15)</f>
        <v/>
      </c>
    </row>
    <row r="16">
      <c r="A16" s="30">
        <f>INPUT!B14</f>
        <v/>
      </c>
      <c r="B16" s="31">
        <f>IF(INPUT!D14="",0,INPUT!D14)</f>
        <v/>
      </c>
      <c r="C16" s="31">
        <f>IF(INPUT!E14="Contractor",0,MIN(B16,CONFIG!B9)*CONFIG!B4)</f>
        <v/>
      </c>
      <c r="D16" s="31">
        <f>IF(INPUT!E14="Contractor",0,B16*CONFIG!B5)</f>
        <v/>
      </c>
      <c r="E16" s="31">
        <f>IF(INPUT!E14="Contractor",0,B16*(CONFIG!B6+CONFIG!B7+CONFIG!B8))</f>
        <v/>
      </c>
      <c r="F16" s="31">
        <f>IF(OR(INPUT!F14&lt;&gt;"Yes",INPUT!E14="Contractor"),0,CONFIG!B12+CONFIG!B13+CONFIG!B14+CONFIG!B17+MIN(B16*CONFIG!B15,CONFIG!B16)+B16*CONFIG!B18)</f>
        <v/>
      </c>
      <c r="G16" s="31">
        <f>IF(B16=0,0,B16*CONFIG!B21+CONFIG!B22+CONFIG!B24*12)</f>
        <v/>
      </c>
      <c r="H16" s="32">
        <f>B16+C16+D16+E16+F16+G16</f>
        <v/>
      </c>
      <c r="I16" s="33">
        <f>IF(OR(INPUT!G14="",INPUT!G14=0),0,H16/(INPUT!G14*CONFIG!B23))</f>
        <v/>
      </c>
      <c r="J16" s="34">
        <f>IF(B16=0,0,(H16-B16)/B16)</f>
        <v/>
      </c>
    </row>
    <row r="17">
      <c r="A17" s="30">
        <f>INPUT!B15</f>
        <v/>
      </c>
      <c r="B17" s="31">
        <f>IF(INPUT!D15="",0,INPUT!D15)</f>
        <v/>
      </c>
      <c r="C17" s="31">
        <f>IF(INPUT!E15="Contractor",0,MIN(B17,CONFIG!B9)*CONFIG!B4)</f>
        <v/>
      </c>
      <c r="D17" s="31">
        <f>IF(INPUT!E15="Contractor",0,B17*CONFIG!B5)</f>
        <v/>
      </c>
      <c r="E17" s="31">
        <f>IF(INPUT!E15="Contractor",0,B17*(CONFIG!B6+CONFIG!B7+CONFIG!B8))</f>
        <v/>
      </c>
      <c r="F17" s="31">
        <f>IF(OR(INPUT!F15&lt;&gt;"Yes",INPUT!E15="Contractor"),0,CONFIG!B12+CONFIG!B13+CONFIG!B14+CONFIG!B17+MIN(B17*CONFIG!B15,CONFIG!B16)+B17*CONFIG!B18)</f>
        <v/>
      </c>
      <c r="G17" s="31">
        <f>IF(B17=0,0,B17*CONFIG!B21+CONFIG!B22+CONFIG!B24*12)</f>
        <v/>
      </c>
      <c r="H17" s="32">
        <f>B17+C17+D17+E17+F17+G17</f>
        <v/>
      </c>
      <c r="I17" s="33">
        <f>IF(OR(INPUT!G15="",INPUT!G15=0),0,H17/(INPUT!G15*CONFIG!B23))</f>
        <v/>
      </c>
      <c r="J17" s="34">
        <f>IF(B17=0,0,(H17-B17)/B17)</f>
        <v/>
      </c>
    </row>
    <row r="18">
      <c r="A18" s="30">
        <f>INPUT!B16</f>
        <v/>
      </c>
      <c r="B18" s="31">
        <f>IF(INPUT!D16="",0,INPUT!D16)</f>
        <v/>
      </c>
      <c r="C18" s="31">
        <f>IF(INPUT!E16="Contractor",0,MIN(B18,CONFIG!B9)*CONFIG!B4)</f>
        <v/>
      </c>
      <c r="D18" s="31">
        <f>IF(INPUT!E16="Contractor",0,B18*CONFIG!B5)</f>
        <v/>
      </c>
      <c r="E18" s="31">
        <f>IF(INPUT!E16="Contractor",0,B18*(CONFIG!B6+CONFIG!B7+CONFIG!B8))</f>
        <v/>
      </c>
      <c r="F18" s="31">
        <f>IF(OR(INPUT!F16&lt;&gt;"Yes",INPUT!E16="Contractor"),0,CONFIG!B12+CONFIG!B13+CONFIG!B14+CONFIG!B17+MIN(B18*CONFIG!B15,CONFIG!B16)+B18*CONFIG!B18)</f>
        <v/>
      </c>
      <c r="G18" s="31">
        <f>IF(B18=0,0,B18*CONFIG!B21+CONFIG!B22+CONFIG!B24*12)</f>
        <v/>
      </c>
      <c r="H18" s="32">
        <f>B18+C18+D18+E18+F18+G18</f>
        <v/>
      </c>
      <c r="I18" s="33">
        <f>IF(OR(INPUT!G16="",INPUT!G16=0),0,H18/(INPUT!G16*CONFIG!B23))</f>
        <v/>
      </c>
      <c r="J18" s="34">
        <f>IF(B18=0,0,(H18-B18)/B18)</f>
        <v/>
      </c>
    </row>
    <row r="19">
      <c r="A19" s="30">
        <f>INPUT!B17</f>
        <v/>
      </c>
      <c r="B19" s="31">
        <f>IF(INPUT!D17="",0,INPUT!D17)</f>
        <v/>
      </c>
      <c r="C19" s="31">
        <f>IF(INPUT!E17="Contractor",0,MIN(B19,CONFIG!B9)*CONFIG!B4)</f>
        <v/>
      </c>
      <c r="D19" s="31">
        <f>IF(INPUT!E17="Contractor",0,B19*CONFIG!B5)</f>
        <v/>
      </c>
      <c r="E19" s="31">
        <f>IF(INPUT!E17="Contractor",0,B19*(CONFIG!B6+CONFIG!B7+CONFIG!B8))</f>
        <v/>
      </c>
      <c r="F19" s="31">
        <f>IF(OR(INPUT!F17&lt;&gt;"Yes",INPUT!E17="Contractor"),0,CONFIG!B12+CONFIG!B13+CONFIG!B14+CONFIG!B17+MIN(B19*CONFIG!B15,CONFIG!B16)+B19*CONFIG!B18)</f>
        <v/>
      </c>
      <c r="G19" s="31">
        <f>IF(B19=0,0,B19*CONFIG!B21+CONFIG!B22+CONFIG!B24*12)</f>
        <v/>
      </c>
      <c r="H19" s="32">
        <f>B19+C19+D19+E19+F19+G19</f>
        <v/>
      </c>
      <c r="I19" s="33">
        <f>IF(OR(INPUT!G17="",INPUT!G17=0),0,H19/(INPUT!G17*CONFIG!B23))</f>
        <v/>
      </c>
      <c r="J19" s="34">
        <f>IF(B19=0,0,(H19-B19)/B19)</f>
        <v/>
      </c>
    </row>
    <row r="20">
      <c r="A20" s="30">
        <f>INPUT!B18</f>
        <v/>
      </c>
      <c r="B20" s="31">
        <f>IF(INPUT!D18="",0,INPUT!D18)</f>
        <v/>
      </c>
      <c r="C20" s="31">
        <f>IF(INPUT!E18="Contractor",0,MIN(B20,CONFIG!B9)*CONFIG!B4)</f>
        <v/>
      </c>
      <c r="D20" s="31">
        <f>IF(INPUT!E18="Contractor",0,B20*CONFIG!B5)</f>
        <v/>
      </c>
      <c r="E20" s="31">
        <f>IF(INPUT!E18="Contractor",0,B20*(CONFIG!B6+CONFIG!B7+CONFIG!B8))</f>
        <v/>
      </c>
      <c r="F20" s="31">
        <f>IF(OR(INPUT!F18&lt;&gt;"Yes",INPUT!E18="Contractor"),0,CONFIG!B12+CONFIG!B13+CONFIG!B14+CONFIG!B17+MIN(B20*CONFIG!B15,CONFIG!B16)+B20*CONFIG!B18)</f>
        <v/>
      </c>
      <c r="G20" s="31">
        <f>IF(B20=0,0,B20*CONFIG!B21+CONFIG!B22+CONFIG!B24*12)</f>
        <v/>
      </c>
      <c r="H20" s="32">
        <f>B20+C20+D20+E20+F20+G20</f>
        <v/>
      </c>
      <c r="I20" s="33">
        <f>IF(OR(INPUT!G18="",INPUT!G18=0),0,H20/(INPUT!G18*CONFIG!B23))</f>
        <v/>
      </c>
      <c r="J20" s="34">
        <f>IF(B20=0,0,(H20-B20)/B20)</f>
        <v/>
      </c>
    </row>
    <row r="21">
      <c r="A21" s="30">
        <f>INPUT!B19</f>
        <v/>
      </c>
      <c r="B21" s="31">
        <f>IF(INPUT!D19="",0,INPUT!D19)</f>
        <v/>
      </c>
      <c r="C21" s="31">
        <f>IF(INPUT!E19="Contractor",0,MIN(B21,CONFIG!B9)*CONFIG!B4)</f>
        <v/>
      </c>
      <c r="D21" s="31">
        <f>IF(INPUT!E19="Contractor",0,B21*CONFIG!B5)</f>
        <v/>
      </c>
      <c r="E21" s="31">
        <f>IF(INPUT!E19="Contractor",0,B21*(CONFIG!B6+CONFIG!B7+CONFIG!B8))</f>
        <v/>
      </c>
      <c r="F21" s="31">
        <f>IF(OR(INPUT!F19&lt;&gt;"Yes",INPUT!E19="Contractor"),0,CONFIG!B12+CONFIG!B13+CONFIG!B14+CONFIG!B17+MIN(B21*CONFIG!B15,CONFIG!B16)+B21*CONFIG!B18)</f>
        <v/>
      </c>
      <c r="G21" s="31">
        <f>IF(B21=0,0,B21*CONFIG!B21+CONFIG!B22+CONFIG!B24*12)</f>
        <v/>
      </c>
      <c r="H21" s="32">
        <f>B21+C21+D21+E21+F21+G21</f>
        <v/>
      </c>
      <c r="I21" s="33">
        <f>IF(OR(INPUT!G19="",INPUT!G19=0),0,H21/(INPUT!G19*CONFIG!B23))</f>
        <v/>
      </c>
      <c r="J21" s="34">
        <f>IF(B21=0,0,(H21-B21)/B21)</f>
        <v/>
      </c>
    </row>
    <row r="22">
      <c r="A22" s="30">
        <f>INPUT!B20</f>
        <v/>
      </c>
      <c r="B22" s="31">
        <f>IF(INPUT!D20="",0,INPUT!D20)</f>
        <v/>
      </c>
      <c r="C22" s="31">
        <f>IF(INPUT!E20="Contractor",0,MIN(B22,CONFIG!B9)*CONFIG!B4)</f>
        <v/>
      </c>
      <c r="D22" s="31">
        <f>IF(INPUT!E20="Contractor",0,B22*CONFIG!B5)</f>
        <v/>
      </c>
      <c r="E22" s="31">
        <f>IF(INPUT!E20="Contractor",0,B22*(CONFIG!B6+CONFIG!B7+CONFIG!B8))</f>
        <v/>
      </c>
      <c r="F22" s="31">
        <f>IF(OR(INPUT!F20&lt;&gt;"Yes",INPUT!E20="Contractor"),0,CONFIG!B12+CONFIG!B13+CONFIG!B14+CONFIG!B17+MIN(B22*CONFIG!B15,CONFIG!B16)+B22*CONFIG!B18)</f>
        <v/>
      </c>
      <c r="G22" s="31">
        <f>IF(B22=0,0,B22*CONFIG!B21+CONFIG!B22+CONFIG!B24*12)</f>
        <v/>
      </c>
      <c r="H22" s="32">
        <f>B22+C22+D22+E22+F22+G22</f>
        <v/>
      </c>
      <c r="I22" s="33">
        <f>IF(OR(INPUT!G20="",INPUT!G20=0),0,H22/(INPUT!G20*CONFIG!B23))</f>
        <v/>
      </c>
      <c r="J22" s="34">
        <f>IF(B22=0,0,(H22-B22)/B22)</f>
        <v/>
      </c>
    </row>
    <row r="23">
      <c r="A23" s="30">
        <f>INPUT!B21</f>
        <v/>
      </c>
      <c r="B23" s="31">
        <f>IF(INPUT!D21="",0,INPUT!D21)</f>
        <v/>
      </c>
      <c r="C23" s="31">
        <f>IF(INPUT!E21="Contractor",0,MIN(B23,CONFIG!B9)*CONFIG!B4)</f>
        <v/>
      </c>
      <c r="D23" s="31">
        <f>IF(INPUT!E21="Contractor",0,B23*CONFIG!B5)</f>
        <v/>
      </c>
      <c r="E23" s="31">
        <f>IF(INPUT!E21="Contractor",0,B23*(CONFIG!B6+CONFIG!B7+CONFIG!B8))</f>
        <v/>
      </c>
      <c r="F23" s="31">
        <f>IF(OR(INPUT!F21&lt;&gt;"Yes",INPUT!E21="Contractor"),0,CONFIG!B12+CONFIG!B13+CONFIG!B14+CONFIG!B17+MIN(B23*CONFIG!B15,CONFIG!B16)+B23*CONFIG!B18)</f>
        <v/>
      </c>
      <c r="G23" s="31">
        <f>IF(B23=0,0,B23*CONFIG!B21+CONFIG!B22+CONFIG!B24*12)</f>
        <v/>
      </c>
      <c r="H23" s="32">
        <f>B23+C23+D23+E23+F23+G23</f>
        <v/>
      </c>
      <c r="I23" s="33">
        <f>IF(OR(INPUT!G21="",INPUT!G21=0),0,H23/(INPUT!G21*CONFIG!B23))</f>
        <v/>
      </c>
      <c r="J23" s="34">
        <f>IF(B23=0,0,(H23-B23)/B23)</f>
        <v/>
      </c>
    </row>
    <row r="24">
      <c r="A24" s="30">
        <f>INPUT!B22</f>
        <v/>
      </c>
      <c r="B24" s="31">
        <f>IF(INPUT!D22="",0,INPUT!D22)</f>
        <v/>
      </c>
      <c r="C24" s="31">
        <f>IF(INPUT!E22="Contractor",0,MIN(B24,CONFIG!B9)*CONFIG!B4)</f>
        <v/>
      </c>
      <c r="D24" s="31">
        <f>IF(INPUT!E22="Contractor",0,B24*CONFIG!B5)</f>
        <v/>
      </c>
      <c r="E24" s="31">
        <f>IF(INPUT!E22="Contractor",0,B24*(CONFIG!B6+CONFIG!B7+CONFIG!B8))</f>
        <v/>
      </c>
      <c r="F24" s="31">
        <f>IF(OR(INPUT!F22&lt;&gt;"Yes",INPUT!E22="Contractor"),0,CONFIG!B12+CONFIG!B13+CONFIG!B14+CONFIG!B17+MIN(B24*CONFIG!B15,CONFIG!B16)+B24*CONFIG!B18)</f>
        <v/>
      </c>
      <c r="G24" s="31">
        <f>IF(B24=0,0,B24*CONFIG!B21+CONFIG!B22+CONFIG!B24*12)</f>
        <v/>
      </c>
      <c r="H24" s="32">
        <f>B24+C24+D24+E24+F24+G24</f>
        <v/>
      </c>
      <c r="I24" s="33">
        <f>IF(OR(INPUT!G22="",INPUT!G22=0),0,H24/(INPUT!G22*CONFIG!B23))</f>
        <v/>
      </c>
      <c r="J24" s="34">
        <f>IF(B24=0,0,(H24-B24)/B24)</f>
        <v/>
      </c>
    </row>
    <row r="25">
      <c r="A25" s="35" t="inlineStr">
        <is>
          <t>TOTAL</t>
        </is>
      </c>
      <c r="B25" s="32">
        <f>SUM(C5:C24)</f>
        <v/>
      </c>
      <c r="C25" s="32">
        <f>SUM(D5:D24)</f>
        <v/>
      </c>
      <c r="D25" s="32">
        <f>SUM(E5:E24)</f>
        <v/>
      </c>
      <c r="E25" s="32">
        <f>SUM(F5:F24)</f>
        <v/>
      </c>
      <c r="F25" s="32">
        <f>SUM(G5:G24)</f>
        <v/>
      </c>
      <c r="G25" s="32">
        <f>SUM(H5:H24)</f>
        <v/>
      </c>
      <c r="H25" s="32">
        <f>SUM(I5:I24)</f>
        <v/>
      </c>
      <c r="I25" s="36">
        <f>IF(SUM(B5:B24)=0,0,H25/SUMPRODUCT((INPUT!G3:INPUT!G22&lt;&gt;"")*INPUT!G3:INPUT!G22*CONFIG!B23))</f>
        <v/>
      </c>
      <c r="J25" s="37">
        <f>IF(B25=0,0,(H25-B25)/B25)</f>
        <v/>
      </c>
    </row>
    <row r="27" ht="28" customHeight="1">
      <c r="A27" s="38" t="inlineStr">
        <is>
          <t xml:space="preserve">  DEPARTMENT SUMMARY</t>
        </is>
      </c>
      <c r="B27" s="39" t="n"/>
      <c r="C27" s="39" t="n"/>
      <c r="D27" s="39" t="n"/>
      <c r="E27" s="39" t="n"/>
      <c r="F27" s="39" t="n"/>
      <c r="G27" s="39" t="n"/>
      <c r="H27" s="39" t="n"/>
      <c r="I27" s="39" t="n"/>
      <c r="J27" s="39" t="n"/>
    </row>
    <row r="28">
      <c r="A28" s="40" t="inlineStr">
        <is>
          <t>Department</t>
        </is>
      </c>
      <c r="B28" s="40" t="inlineStr">
        <is>
          <t>Headcount</t>
        </is>
      </c>
      <c r="C28" s="40" t="inlineStr">
        <is>
          <t>Total Salary</t>
        </is>
      </c>
      <c r="D28" s="40" t="inlineStr">
        <is>
          <t>Total Benefits</t>
        </is>
      </c>
      <c r="E28" s="40" t="inlineStr">
        <is>
          <t>Total Taxes</t>
        </is>
      </c>
      <c r="F28" s="40" t="inlineStr">
        <is>
          <t>Total Cost</t>
        </is>
      </c>
      <c r="G28" s="40" t="inlineStr">
        <is>
          <t>Avg Cost/Employee</t>
        </is>
      </c>
      <c r="H28" s="40" t="inlineStr">
        <is>
          <t>% of Payroll</t>
        </is>
      </c>
    </row>
    <row r="29">
      <c r="A29" s="41" t="inlineStr">
        <is>
          <t>Engineering</t>
        </is>
      </c>
      <c r="B29" s="42">
        <f>COUNTIF(INPUT!C3:C22,A29)</f>
        <v/>
      </c>
      <c r="C29" s="31">
        <f>SUMIF(INPUT!C3:C22,A29,B5:B24)</f>
        <v/>
      </c>
      <c r="D29" s="31">
        <f>SUMIF(INPUT!C3:C22,A29,F5:F24)</f>
        <v/>
      </c>
      <c r="E29" s="31">
        <f>SUMPRODUCT((INPUT!C3:C22=A29)*(C5:C24+D5:D24+E5:E24))</f>
        <v/>
      </c>
      <c r="F29" s="32">
        <f>SUMIF(INPUT!C3:C22,A29,H5:H24)</f>
        <v/>
      </c>
      <c r="G29" s="31">
        <f>IF(B29=0,0,F29/B29)</f>
        <v/>
      </c>
      <c r="H29" s="34">
        <f>IF(H25=0,0,F29/H25)</f>
        <v/>
      </c>
    </row>
    <row r="30">
      <c r="A30" s="41" t="inlineStr">
        <is>
          <t>Sales</t>
        </is>
      </c>
      <c r="B30" s="42">
        <f>COUNTIF(INPUT!C3:C22,A30)</f>
        <v/>
      </c>
      <c r="C30" s="31">
        <f>SUMIF(INPUT!C3:C22,A30,B5:B24)</f>
        <v/>
      </c>
      <c r="D30" s="31">
        <f>SUMIF(INPUT!C3:C22,A30,F5:F24)</f>
        <v/>
      </c>
      <c r="E30" s="31">
        <f>SUMPRODUCT((INPUT!C3:C22=A30)*(C5:C24+D5:D24+E5:E24))</f>
        <v/>
      </c>
      <c r="F30" s="32">
        <f>SUMIF(INPUT!C3:C22,A30,H5:H24)</f>
        <v/>
      </c>
      <c r="G30" s="31">
        <f>IF(B30=0,0,F30/B30)</f>
        <v/>
      </c>
      <c r="H30" s="34">
        <f>IF(H25=0,0,F30/H25)</f>
        <v/>
      </c>
    </row>
    <row r="31">
      <c r="A31" s="41" t="inlineStr">
        <is>
          <t>Marketing</t>
        </is>
      </c>
      <c r="B31" s="42">
        <f>COUNTIF(INPUT!C3:C22,A31)</f>
        <v/>
      </c>
      <c r="C31" s="31">
        <f>SUMIF(INPUT!C3:C22,A31,B5:B24)</f>
        <v/>
      </c>
      <c r="D31" s="31">
        <f>SUMIF(INPUT!C3:C22,A31,F5:F24)</f>
        <v/>
      </c>
      <c r="E31" s="31">
        <f>SUMPRODUCT((INPUT!C3:C22=A31)*(C5:C24+D5:D24+E5:E24))</f>
        <v/>
      </c>
      <c r="F31" s="32">
        <f>SUMIF(INPUT!C3:C22,A31,H5:H24)</f>
        <v/>
      </c>
      <c r="G31" s="31">
        <f>IF(B31=0,0,F31/B31)</f>
        <v/>
      </c>
      <c r="H31" s="34">
        <f>IF(H25=0,0,F31/H25)</f>
        <v/>
      </c>
    </row>
    <row r="32">
      <c r="A32" s="41" t="inlineStr">
        <is>
          <t>Operations</t>
        </is>
      </c>
      <c r="B32" s="42">
        <f>COUNTIF(INPUT!C3:C22,A32)</f>
        <v/>
      </c>
      <c r="C32" s="31">
        <f>SUMIF(INPUT!C3:C22,A32,B5:B24)</f>
        <v/>
      </c>
      <c r="D32" s="31">
        <f>SUMIF(INPUT!C3:C22,A32,F5:F24)</f>
        <v/>
      </c>
      <c r="E32" s="31">
        <f>SUMPRODUCT((INPUT!C3:C22=A32)*(C5:C24+D5:D24+E5:E24))</f>
        <v/>
      </c>
      <c r="F32" s="32">
        <f>SUMIF(INPUT!C3:C22,A32,H5:H24)</f>
        <v/>
      </c>
      <c r="G32" s="31">
        <f>IF(B32=0,0,F32/B32)</f>
        <v/>
      </c>
      <c r="H32" s="34">
        <f>IF(H25=0,0,F32/H25)</f>
        <v/>
      </c>
    </row>
    <row r="33">
      <c r="A33" s="41" t="inlineStr">
        <is>
          <t>Finance</t>
        </is>
      </c>
      <c r="B33" s="42">
        <f>COUNTIF(INPUT!C3:C22,A33)</f>
        <v/>
      </c>
      <c r="C33" s="31">
        <f>SUMIF(INPUT!C3:C22,A33,B5:B24)</f>
        <v/>
      </c>
      <c r="D33" s="31">
        <f>SUMIF(INPUT!C3:C22,A33,F5:F24)</f>
        <v/>
      </c>
      <c r="E33" s="31">
        <f>SUMPRODUCT((INPUT!C3:C22=A33)*(C5:C24+D5:D24+E5:E24))</f>
        <v/>
      </c>
      <c r="F33" s="32">
        <f>SUMIF(INPUT!C3:C22,A33,H5:H24)</f>
        <v/>
      </c>
      <c r="G33" s="31">
        <f>IF(B33=0,0,F33/B33)</f>
        <v/>
      </c>
      <c r="H33" s="34">
        <f>IF(H25=0,0,F33/H25)</f>
        <v/>
      </c>
    </row>
    <row r="34">
      <c r="A34" s="41" t="inlineStr">
        <is>
          <t>HR</t>
        </is>
      </c>
      <c r="B34" s="42">
        <f>COUNTIF(INPUT!C3:C22,A34)</f>
        <v/>
      </c>
      <c r="C34" s="31">
        <f>SUMIF(INPUT!C3:C22,A34,B5:B24)</f>
        <v/>
      </c>
      <c r="D34" s="31">
        <f>SUMIF(INPUT!C3:C22,A34,F5:F24)</f>
        <v/>
      </c>
      <c r="E34" s="31">
        <f>SUMPRODUCT((INPUT!C3:C22=A34)*(C5:C24+D5:D24+E5:E24))</f>
        <v/>
      </c>
      <c r="F34" s="32">
        <f>SUMIF(INPUT!C3:C22,A34,H5:H24)</f>
        <v/>
      </c>
      <c r="G34" s="31">
        <f>IF(B34=0,0,F34/B34)</f>
        <v/>
      </c>
      <c r="H34" s="34">
        <f>IF(H25=0,0,F34/H25)</f>
        <v/>
      </c>
    </row>
    <row r="36" ht="28" customHeight="1">
      <c r="A36" s="43" t="inlineStr">
        <is>
          <t xml:space="preserve">  SUMMARY METRICS</t>
        </is>
      </c>
      <c r="B36" s="44" t="n"/>
      <c r="C36" s="44" t="n"/>
      <c r="D36" s="44" t="n"/>
      <c r="E36" s="44" t="n"/>
      <c r="F36" s="44" t="n"/>
      <c r="G36" s="44" t="n"/>
      <c r="H36" s="44" t="n"/>
      <c r="I36" s="44" t="n"/>
      <c r="J36" s="44" t="n"/>
    </row>
    <row r="37" ht="28" customHeight="1">
      <c r="A37" s="41" t="inlineStr">
        <is>
          <t>Total Payroll Burden</t>
        </is>
      </c>
      <c r="B37" s="32">
        <f>H25</f>
        <v/>
      </c>
    </row>
    <row r="38" ht="28" customHeight="1">
      <c r="A38" s="41" t="inlineStr">
        <is>
          <t>Total Gross Salaries</t>
        </is>
      </c>
      <c r="B38" s="32">
        <f>B25</f>
        <v/>
      </c>
    </row>
    <row r="39" ht="28" customHeight="1">
      <c r="A39" s="41" t="inlineStr">
        <is>
          <t>Total Employer Taxes</t>
        </is>
      </c>
      <c r="B39" s="32">
        <f>C25+D25+E25</f>
        <v/>
      </c>
    </row>
    <row r="40" ht="28" customHeight="1">
      <c r="A40" s="41" t="inlineStr">
        <is>
          <t>Total Benefits Cost</t>
        </is>
      </c>
      <c r="B40" s="32">
        <f>F25</f>
        <v/>
      </c>
    </row>
    <row r="41" ht="28" customHeight="1">
      <c r="A41" s="41" t="inlineStr">
        <is>
          <t>Total Overhead</t>
        </is>
      </c>
      <c r="B41" s="32">
        <f>G25</f>
        <v/>
      </c>
    </row>
    <row r="42" ht="28" customHeight="1">
      <c r="A42" s="41" t="inlineStr">
        <is>
          <t>Average Burden Rate</t>
        </is>
      </c>
      <c r="B42" s="37">
        <f>J25</f>
        <v/>
      </c>
    </row>
    <row r="43" ht="28" customHeight="1">
      <c r="A43" s="41" t="inlineStr">
        <is>
          <t>Monthly Payroll</t>
        </is>
      </c>
      <c r="B43" s="32">
        <f>B37/12</f>
        <v/>
      </c>
    </row>
    <row r="44" ht="28" customHeight="1">
      <c r="A44" s="41" t="inlineStr">
        <is>
          <t>Bi-Weekly Payroll</t>
        </is>
      </c>
      <c r="B44" s="32">
        <f>B37/26</f>
        <v/>
      </c>
    </row>
    <row r="45" ht="28" customHeight="1">
      <c r="A45" s="41" t="inlineStr">
        <is>
          <t>Active Employees</t>
        </is>
      </c>
      <c r="B45" s="45">
        <f>COUNTA(INPUT!B3:B22)</f>
        <v/>
      </c>
    </row>
    <row r="46" ht="28" customHeight="1">
      <c r="A46" s="41" t="inlineStr">
        <is>
          <t>Full-Time Employees</t>
        </is>
      </c>
      <c r="B46" s="45">
        <f>COUNTIF(INPUT!E3:E22,"Full-Time")</f>
        <v/>
      </c>
    </row>
    <row r="47" ht="28" customHeight="1">
      <c r="A47" s="41" t="inlineStr">
        <is>
          <t>Part-Time Employees</t>
        </is>
      </c>
      <c r="B47" s="45">
        <f>COUNTIF(INPUT!E3:E22,"Part-Time")</f>
        <v/>
      </c>
    </row>
    <row r="48" ht="28" customHeight="1">
      <c r="A48" s="41" t="inlineStr">
        <is>
          <t>Contractors</t>
        </is>
      </c>
      <c r="B48" s="45">
        <f>COUNTIF(INPUT!E3:E22,"Contractor")</f>
        <v/>
      </c>
    </row>
    <row r="49" ht="28" customHeight="1">
      <c r="A49" s="41" t="inlineStr">
        <is>
          <t>Avg Salary (All)</t>
        </is>
      </c>
      <c r="B49" s="32">
        <f>IF(B45=0,0,B38/B45)</f>
        <v/>
      </c>
    </row>
    <row r="50" ht="28" customHeight="1">
      <c r="A50" s="41" t="inlineStr">
        <is>
          <t>Avg Total Cost/Employee</t>
        </is>
      </c>
      <c r="B50" s="32">
        <f>IF(B45=0,0,B37/B45)</f>
        <v/>
      </c>
    </row>
    <row r="51" ht="28" customHeight="1">
      <c r="A51" s="41" t="inlineStr">
        <is>
          <t>Benefits % of Salary</t>
        </is>
      </c>
      <c r="B51" s="37">
        <f>IF(B38=0,0,B40/B38)</f>
        <v/>
      </c>
    </row>
    <row r="52" ht="28" customHeight="1">
      <c r="A52" s="41" t="inlineStr">
        <is>
          <t>Tax % of Salary</t>
        </is>
      </c>
      <c r="B52" s="37">
        <f>IF(B38=0,0,B39/B38)</f>
        <v/>
      </c>
    </row>
  </sheetData>
  <mergeCells count="4">
    <mergeCell ref="A1:J1"/>
    <mergeCell ref="A27:J27"/>
    <mergeCell ref="A36:J36"/>
    <mergeCell ref="A3:J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60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4" customWidth="1" min="3" max="3"/>
    <col width="24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6" t="inlineStr">
        <is>
          <t>PAYROLL COST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9" t="inlineStr">
        <is>
          <t xml:space="preserve">  PAYROLL SUMMARY</t>
        </is>
      </c>
      <c r="B4" s="10" t="n"/>
      <c r="C4" s="10" t="n"/>
      <c r="D4" s="10" t="n"/>
      <c r="E4" s="10" t="n"/>
    </row>
    <row r="5" ht="32" customHeight="1">
      <c r="A5" s="47" t="inlineStr">
        <is>
          <t>Total Payroll Burden</t>
        </is>
      </c>
      <c r="B5" s="48">
        <f>LOGIC!B37</f>
        <v/>
      </c>
    </row>
    <row r="6" ht="32" customHeight="1">
      <c r="A6" s="47" t="inlineStr">
        <is>
          <t>Total Gross Salaries</t>
        </is>
      </c>
      <c r="B6" s="49">
        <f>LOGIC!B38</f>
        <v/>
      </c>
    </row>
    <row r="7" ht="32" customHeight="1">
      <c r="A7" s="47" t="inlineStr">
        <is>
          <t>Employer Taxes</t>
        </is>
      </c>
      <c r="B7" s="49">
        <f>LOGIC!B39</f>
        <v/>
      </c>
    </row>
    <row r="8" ht="32" customHeight="1">
      <c r="A8" s="47" t="inlineStr">
        <is>
          <t>Benefits Cost</t>
        </is>
      </c>
      <c r="B8" s="49">
        <f>LOGIC!B40</f>
        <v/>
      </c>
    </row>
    <row r="9" ht="32" customHeight="1">
      <c r="A9" s="47" t="inlineStr">
        <is>
          <t>Overhead Cost</t>
        </is>
      </c>
      <c r="B9" s="49">
        <f>LOGIC!B41</f>
        <v/>
      </c>
    </row>
    <row r="10" ht="32" customHeight="1">
      <c r="A10" s="47" t="inlineStr">
        <is>
          <t>Avg Burden Rate</t>
        </is>
      </c>
      <c r="B10" s="50">
        <f>LOGIC!B42</f>
        <v/>
      </c>
    </row>
    <row r="12" ht="28" customHeight="1">
      <c r="A12" s="38" t="inlineStr">
        <is>
          <t xml:space="preserve">  PAYMENT FREQUENCY</t>
        </is>
      </c>
      <c r="B12" s="39" t="n"/>
      <c r="C12" s="39" t="n"/>
      <c r="D12" s="39" t="n"/>
      <c r="E12" s="39" t="n"/>
    </row>
    <row r="13" ht="32" customHeight="1">
      <c r="A13" s="47" t="inlineStr">
        <is>
          <t>Monthly Payroll</t>
        </is>
      </c>
      <c r="B13" s="49">
        <f>LOGIC!B43</f>
        <v/>
      </c>
    </row>
    <row r="14" ht="32" customHeight="1">
      <c r="A14" s="47" t="inlineStr">
        <is>
          <t>Bi-Weekly Payroll</t>
        </is>
      </c>
      <c r="B14" s="49">
        <f>LOGIC!B44</f>
        <v/>
      </c>
    </row>
    <row r="16" ht="28" customHeight="1">
      <c r="A16" s="15" t="inlineStr">
        <is>
          <t xml:space="preserve">  HEADCOUNT</t>
        </is>
      </c>
      <c r="B16" s="16" t="n"/>
      <c r="C16" s="16" t="n"/>
      <c r="D16" s="16" t="n"/>
      <c r="E16" s="16" t="n"/>
    </row>
    <row r="17" ht="32" customHeight="1">
      <c r="A17" s="47" t="inlineStr">
        <is>
          <t>Active Employees</t>
        </is>
      </c>
      <c r="B17" s="51">
        <f>LOGIC!B45</f>
        <v/>
      </c>
    </row>
    <row r="18" ht="32" customHeight="1">
      <c r="A18" s="47" t="inlineStr">
        <is>
          <t>Full-Time</t>
        </is>
      </c>
      <c r="B18" s="51">
        <f>LOGIC!B46</f>
        <v/>
      </c>
    </row>
    <row r="19" ht="32" customHeight="1">
      <c r="A19" s="47" t="inlineStr">
        <is>
          <t>Part-Time</t>
        </is>
      </c>
      <c r="B19" s="51">
        <f>LOGIC!B47</f>
        <v/>
      </c>
    </row>
    <row r="20" ht="32" customHeight="1">
      <c r="A20" s="47" t="inlineStr">
        <is>
          <t>Contractors</t>
        </is>
      </c>
      <c r="B20" s="51">
        <f>LOGIC!B48</f>
        <v/>
      </c>
    </row>
    <row r="22" ht="28" customHeight="1">
      <c r="A22" s="17" t="inlineStr">
        <is>
          <t xml:space="preserve">  COST RATIOS</t>
        </is>
      </c>
      <c r="B22" s="18" t="n"/>
      <c r="C22" s="18" t="n"/>
      <c r="D22" s="18" t="n"/>
      <c r="E22" s="18" t="n"/>
    </row>
    <row r="23" ht="32" customHeight="1">
      <c r="A23" s="47" t="inlineStr">
        <is>
          <t>Avg Salary</t>
        </is>
      </c>
      <c r="B23" s="49">
        <f>LOGIC!B49</f>
        <v/>
      </c>
    </row>
    <row r="24" ht="32" customHeight="1">
      <c r="A24" s="47" t="inlineStr">
        <is>
          <t>Avg Total Cost/Employee</t>
        </is>
      </c>
      <c r="B24" s="49">
        <f>LOGIC!B50</f>
        <v/>
      </c>
    </row>
    <row r="25" ht="32" customHeight="1">
      <c r="A25" s="47" t="inlineStr">
        <is>
          <t>Benefits % of Salary</t>
        </is>
      </c>
      <c r="B25" s="50">
        <f>LOGIC!B51</f>
        <v/>
      </c>
    </row>
    <row r="26" ht="32" customHeight="1">
      <c r="A26" s="47" t="inlineStr">
        <is>
          <t>Tax % of Salary</t>
        </is>
      </c>
      <c r="B26" s="50">
        <f>LOGIC!B52</f>
        <v/>
      </c>
    </row>
    <row r="28" ht="28" customHeight="1">
      <c r="A28" s="43" t="inlineStr">
        <is>
          <t xml:space="preserve">  EMPLOYEE DETAIL</t>
        </is>
      </c>
      <c r="B28" s="44" t="n"/>
      <c r="C28" s="44" t="n"/>
      <c r="D28" s="44" t="n"/>
      <c r="E28" s="44" t="n"/>
    </row>
    <row r="29" ht="32" customHeight="1">
      <c r="A29" s="20" t="inlineStr">
        <is>
          <t>Employee</t>
        </is>
      </c>
      <c r="B29" s="20" t="inlineStr">
        <is>
          <t>Salary</t>
        </is>
      </c>
      <c r="C29" s="20" t="inlineStr">
        <is>
          <t>Total Cost</t>
        </is>
      </c>
      <c r="D29" s="20" t="inlineStr">
        <is>
          <t>Cost/Hour</t>
        </is>
      </c>
      <c r="E29" s="20" t="inlineStr">
        <is>
          <t>Burden %</t>
        </is>
      </c>
    </row>
    <row r="30">
      <c r="A30" s="52">
        <f>LOGIC!A5</f>
        <v/>
      </c>
      <c r="B30" s="53">
        <f>LOGIC!B5</f>
        <v/>
      </c>
      <c r="C30" s="54">
        <f>LOGIC!H5</f>
        <v/>
      </c>
      <c r="D30" s="55">
        <f>LOGIC!I5</f>
        <v/>
      </c>
      <c r="E30" s="56">
        <f>LOGIC!J5</f>
        <v/>
      </c>
    </row>
    <row r="31">
      <c r="A31" s="52">
        <f>LOGIC!A6</f>
        <v/>
      </c>
      <c r="B31" s="53">
        <f>LOGIC!B6</f>
        <v/>
      </c>
      <c r="C31" s="54">
        <f>LOGIC!H6</f>
        <v/>
      </c>
      <c r="D31" s="55">
        <f>LOGIC!I6</f>
        <v/>
      </c>
      <c r="E31" s="56">
        <f>LOGIC!J6</f>
        <v/>
      </c>
    </row>
    <row r="32">
      <c r="A32" s="52">
        <f>LOGIC!A7</f>
        <v/>
      </c>
      <c r="B32" s="53">
        <f>LOGIC!B7</f>
        <v/>
      </c>
      <c r="C32" s="54">
        <f>LOGIC!H7</f>
        <v/>
      </c>
      <c r="D32" s="55">
        <f>LOGIC!I7</f>
        <v/>
      </c>
      <c r="E32" s="56">
        <f>LOGIC!J7</f>
        <v/>
      </c>
    </row>
    <row r="33">
      <c r="A33" s="52">
        <f>LOGIC!A8</f>
        <v/>
      </c>
      <c r="B33" s="53">
        <f>LOGIC!B8</f>
        <v/>
      </c>
      <c r="C33" s="54">
        <f>LOGIC!H8</f>
        <v/>
      </c>
      <c r="D33" s="55">
        <f>LOGIC!I8</f>
        <v/>
      </c>
      <c r="E33" s="56">
        <f>LOGIC!J8</f>
        <v/>
      </c>
    </row>
    <row r="34">
      <c r="A34" s="52">
        <f>LOGIC!A9</f>
        <v/>
      </c>
      <c r="B34" s="53">
        <f>LOGIC!B9</f>
        <v/>
      </c>
      <c r="C34" s="54">
        <f>LOGIC!H9</f>
        <v/>
      </c>
      <c r="D34" s="55">
        <f>LOGIC!I9</f>
        <v/>
      </c>
      <c r="E34" s="56">
        <f>LOGIC!J9</f>
        <v/>
      </c>
    </row>
    <row r="35">
      <c r="A35" s="52">
        <f>LOGIC!A10</f>
        <v/>
      </c>
      <c r="B35" s="53">
        <f>LOGIC!B10</f>
        <v/>
      </c>
      <c r="C35" s="54">
        <f>LOGIC!H10</f>
        <v/>
      </c>
      <c r="D35" s="55">
        <f>LOGIC!I10</f>
        <v/>
      </c>
      <c r="E35" s="56">
        <f>LOGIC!J10</f>
        <v/>
      </c>
    </row>
    <row r="36">
      <c r="A36" s="52">
        <f>LOGIC!A11</f>
        <v/>
      </c>
      <c r="B36" s="53">
        <f>LOGIC!B11</f>
        <v/>
      </c>
      <c r="C36" s="54">
        <f>LOGIC!H11</f>
        <v/>
      </c>
      <c r="D36" s="55">
        <f>LOGIC!I11</f>
        <v/>
      </c>
      <c r="E36" s="56">
        <f>LOGIC!J11</f>
        <v/>
      </c>
    </row>
    <row r="37">
      <c r="A37" s="52">
        <f>LOGIC!A12</f>
        <v/>
      </c>
      <c r="B37" s="53">
        <f>LOGIC!B12</f>
        <v/>
      </c>
      <c r="C37" s="54">
        <f>LOGIC!H12</f>
        <v/>
      </c>
      <c r="D37" s="55">
        <f>LOGIC!I12</f>
        <v/>
      </c>
      <c r="E37" s="56">
        <f>LOGIC!J12</f>
        <v/>
      </c>
    </row>
    <row r="38">
      <c r="A38" s="52">
        <f>LOGIC!A13</f>
        <v/>
      </c>
      <c r="B38" s="53">
        <f>LOGIC!B13</f>
        <v/>
      </c>
      <c r="C38" s="54">
        <f>LOGIC!H13</f>
        <v/>
      </c>
      <c r="D38" s="55">
        <f>LOGIC!I13</f>
        <v/>
      </c>
      <c r="E38" s="56">
        <f>LOGIC!J13</f>
        <v/>
      </c>
    </row>
    <row r="39">
      <c r="A39" s="52">
        <f>LOGIC!A14</f>
        <v/>
      </c>
      <c r="B39" s="53">
        <f>LOGIC!B14</f>
        <v/>
      </c>
      <c r="C39" s="54">
        <f>LOGIC!H14</f>
        <v/>
      </c>
      <c r="D39" s="55">
        <f>LOGIC!I14</f>
        <v/>
      </c>
      <c r="E39" s="56">
        <f>LOGIC!J14</f>
        <v/>
      </c>
    </row>
    <row r="40">
      <c r="A40" s="52">
        <f>LOGIC!A15</f>
        <v/>
      </c>
      <c r="B40" s="53">
        <f>LOGIC!B15</f>
        <v/>
      </c>
      <c r="C40" s="54">
        <f>LOGIC!H15</f>
        <v/>
      </c>
      <c r="D40" s="55">
        <f>LOGIC!I15</f>
        <v/>
      </c>
      <c r="E40" s="56">
        <f>LOGIC!J15</f>
        <v/>
      </c>
    </row>
    <row r="41">
      <c r="A41" s="52">
        <f>LOGIC!A16</f>
        <v/>
      </c>
      <c r="B41" s="53">
        <f>LOGIC!B16</f>
        <v/>
      </c>
      <c r="C41" s="54">
        <f>LOGIC!H16</f>
        <v/>
      </c>
      <c r="D41" s="55">
        <f>LOGIC!I16</f>
        <v/>
      </c>
      <c r="E41" s="56">
        <f>LOGIC!J16</f>
        <v/>
      </c>
    </row>
    <row r="42">
      <c r="A42" s="52">
        <f>LOGIC!A17</f>
        <v/>
      </c>
      <c r="B42" s="53">
        <f>LOGIC!B17</f>
        <v/>
      </c>
      <c r="C42" s="54">
        <f>LOGIC!H17</f>
        <v/>
      </c>
      <c r="D42" s="55">
        <f>LOGIC!I17</f>
        <v/>
      </c>
      <c r="E42" s="56">
        <f>LOGIC!J17</f>
        <v/>
      </c>
    </row>
    <row r="43">
      <c r="A43" s="52">
        <f>LOGIC!A18</f>
        <v/>
      </c>
      <c r="B43" s="53">
        <f>LOGIC!B18</f>
        <v/>
      </c>
      <c r="C43" s="54">
        <f>LOGIC!H18</f>
        <v/>
      </c>
      <c r="D43" s="55">
        <f>LOGIC!I18</f>
        <v/>
      </c>
      <c r="E43" s="56">
        <f>LOGIC!J18</f>
        <v/>
      </c>
    </row>
    <row r="44">
      <c r="A44" s="52">
        <f>LOGIC!A19</f>
        <v/>
      </c>
      <c r="B44" s="53">
        <f>LOGIC!B19</f>
        <v/>
      </c>
      <c r="C44" s="54">
        <f>LOGIC!H19</f>
        <v/>
      </c>
      <c r="D44" s="55">
        <f>LOGIC!I19</f>
        <v/>
      </c>
      <c r="E44" s="56">
        <f>LOGIC!J19</f>
        <v/>
      </c>
    </row>
    <row r="45">
      <c r="A45" s="52">
        <f>LOGIC!A20</f>
        <v/>
      </c>
      <c r="B45" s="53">
        <f>LOGIC!B20</f>
        <v/>
      </c>
      <c r="C45" s="54">
        <f>LOGIC!H20</f>
        <v/>
      </c>
      <c r="D45" s="55">
        <f>LOGIC!I20</f>
        <v/>
      </c>
      <c r="E45" s="56">
        <f>LOGIC!J20</f>
        <v/>
      </c>
    </row>
    <row r="46">
      <c r="A46" s="52">
        <f>LOGIC!A21</f>
        <v/>
      </c>
      <c r="B46" s="53">
        <f>LOGIC!B21</f>
        <v/>
      </c>
      <c r="C46" s="54">
        <f>LOGIC!H21</f>
        <v/>
      </c>
      <c r="D46" s="55">
        <f>LOGIC!I21</f>
        <v/>
      </c>
      <c r="E46" s="56">
        <f>LOGIC!J21</f>
        <v/>
      </c>
    </row>
    <row r="47">
      <c r="A47" s="52">
        <f>LOGIC!A22</f>
        <v/>
      </c>
      <c r="B47" s="53">
        <f>LOGIC!B22</f>
        <v/>
      </c>
      <c r="C47" s="54">
        <f>LOGIC!H22</f>
        <v/>
      </c>
      <c r="D47" s="55">
        <f>LOGIC!I22</f>
        <v/>
      </c>
      <c r="E47" s="56">
        <f>LOGIC!J22</f>
        <v/>
      </c>
    </row>
    <row r="48">
      <c r="A48" s="52">
        <f>LOGIC!A23</f>
        <v/>
      </c>
      <c r="B48" s="53">
        <f>LOGIC!B23</f>
        <v/>
      </c>
      <c r="C48" s="54">
        <f>LOGIC!H23</f>
        <v/>
      </c>
      <c r="D48" s="55">
        <f>LOGIC!I23</f>
        <v/>
      </c>
      <c r="E48" s="56">
        <f>LOGIC!J23</f>
        <v/>
      </c>
    </row>
    <row r="49">
      <c r="A49" s="52">
        <f>LOGIC!A24</f>
        <v/>
      </c>
      <c r="B49" s="53">
        <f>LOGIC!B24</f>
        <v/>
      </c>
      <c r="C49" s="54">
        <f>LOGIC!H24</f>
        <v/>
      </c>
      <c r="D49" s="55">
        <f>LOGIC!I24</f>
        <v/>
      </c>
      <c r="E49" s="56">
        <f>LOGIC!J24</f>
        <v/>
      </c>
    </row>
    <row r="51" ht="28" customHeight="1">
      <c r="A51" s="7" t="inlineStr">
        <is>
          <t xml:space="preserve">  DEPARTMENT SUMMARY</t>
        </is>
      </c>
      <c r="B51" s="8" t="n"/>
      <c r="C51" s="8" t="n"/>
      <c r="D51" s="8" t="n"/>
      <c r="E51" s="8" t="n"/>
    </row>
    <row r="52" ht="32" customHeight="1">
      <c r="A52" s="20" t="inlineStr">
        <is>
          <t>Department</t>
        </is>
      </c>
      <c r="B52" s="20" t="inlineStr">
        <is>
          <t>Headcount</t>
        </is>
      </c>
      <c r="C52" s="20" t="inlineStr">
        <is>
          <t>Total Cost</t>
        </is>
      </c>
      <c r="D52" s="20" t="inlineStr">
        <is>
          <t>Avg Cost</t>
        </is>
      </c>
      <c r="E52" s="20" t="inlineStr">
        <is>
          <t>% of Total</t>
        </is>
      </c>
    </row>
    <row r="53">
      <c r="A53" s="47">
        <f>LOGIC!A29</f>
        <v/>
      </c>
      <c r="B53" s="57">
        <f>LOGIC!B29</f>
        <v/>
      </c>
      <c r="C53" s="54">
        <f>LOGIC!F29</f>
        <v/>
      </c>
      <c r="D53" s="53">
        <f>LOGIC!G29</f>
        <v/>
      </c>
      <c r="E53" s="56">
        <f>LOGIC!H29</f>
        <v/>
      </c>
    </row>
    <row r="54">
      <c r="A54" s="47">
        <f>LOGIC!A30</f>
        <v/>
      </c>
      <c r="B54" s="57">
        <f>LOGIC!B30</f>
        <v/>
      </c>
      <c r="C54" s="54">
        <f>LOGIC!F30</f>
        <v/>
      </c>
      <c r="D54" s="53">
        <f>LOGIC!G30</f>
        <v/>
      </c>
      <c r="E54" s="56">
        <f>LOGIC!H30</f>
        <v/>
      </c>
    </row>
    <row r="55">
      <c r="A55" s="47">
        <f>LOGIC!A31</f>
        <v/>
      </c>
      <c r="B55" s="57">
        <f>LOGIC!B31</f>
        <v/>
      </c>
      <c r="C55" s="54">
        <f>LOGIC!F31</f>
        <v/>
      </c>
      <c r="D55" s="53">
        <f>LOGIC!G31</f>
        <v/>
      </c>
      <c r="E55" s="56">
        <f>LOGIC!H31</f>
        <v/>
      </c>
    </row>
    <row r="56">
      <c r="A56" s="47">
        <f>LOGIC!A32</f>
        <v/>
      </c>
      <c r="B56" s="57">
        <f>LOGIC!B32</f>
        <v/>
      </c>
      <c r="C56" s="54">
        <f>LOGIC!F32</f>
        <v/>
      </c>
      <c r="D56" s="53">
        <f>LOGIC!G32</f>
        <v/>
      </c>
      <c r="E56" s="56">
        <f>LOGIC!H32</f>
        <v/>
      </c>
    </row>
    <row r="57">
      <c r="A57" s="47">
        <f>LOGIC!A33</f>
        <v/>
      </c>
      <c r="B57" s="57">
        <f>LOGIC!B33</f>
        <v/>
      </c>
      <c r="C57" s="54">
        <f>LOGIC!F33</f>
        <v/>
      </c>
      <c r="D57" s="53">
        <f>LOGIC!G33</f>
        <v/>
      </c>
      <c r="E57" s="56">
        <f>LOGIC!H33</f>
        <v/>
      </c>
    </row>
    <row r="58">
      <c r="A58" s="47">
        <f>LOGIC!A34</f>
        <v/>
      </c>
      <c r="B58" s="57">
        <f>LOGIC!B34</f>
        <v/>
      </c>
      <c r="C58" s="54">
        <f>LOGIC!F34</f>
        <v/>
      </c>
      <c r="D58" s="53">
        <f>LOGIC!G34</f>
        <v/>
      </c>
      <c r="E58" s="56">
        <f>LOGIC!H34</f>
        <v/>
      </c>
    </row>
    <row r="60" ht="24" customHeight="1">
      <c r="A60" s="58" t="inlineStr">
        <is>
          <t>RangeLead.com  |  Premium B2B Lead Data  |  Free Download — rangelead.com/free-tools</t>
        </is>
      </c>
    </row>
  </sheetData>
  <mergeCells count="9">
    <mergeCell ref="A12:E12"/>
    <mergeCell ref="A4:E4"/>
    <mergeCell ref="A2:E2"/>
    <mergeCell ref="A16:E16"/>
    <mergeCell ref="A28:E28"/>
    <mergeCell ref="A60:E60"/>
    <mergeCell ref="A51:E51"/>
    <mergeCell ref="A1:E1"/>
    <mergeCell ref="A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