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00%"/>
    <numFmt numFmtId="166" formatCode="0.00000%"/>
    <numFmt numFmtId="167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4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10" fontId="9" fillId="10" borderId="1" applyAlignment="1" pivotButton="0" quotePrefix="0" xfId="0">
      <alignment horizontal="center" vertical="center"/>
    </xf>
    <xf numFmtId="165" fontId="9" fillId="10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3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167" fontId="13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0" fontId="12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7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LOAN AMORTIZATION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monthly loan payments using the PMT formula and generate a complete amortization schedule showing principal/interest split for every payment period.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Loan Principal Amount</t>
        </is>
      </c>
    </row>
    <row r="9" ht="22" customHeight="1">
      <c r="A9" s="6" t="inlineStr">
        <is>
          <t xml:space="preserve">  • Annual Interest Rate (%)</t>
        </is>
      </c>
    </row>
    <row r="10" ht="22" customHeight="1">
      <c r="A10" s="6" t="inlineStr">
        <is>
          <t xml:space="preserve">  • Loan Term (months)</t>
        </is>
      </c>
    </row>
    <row r="11" ht="22" customHeight="1">
      <c r="A11" s="6" t="inlineStr">
        <is>
          <t xml:space="preserve">  • Extra Monthly Payment (optional)</t>
        </is>
      </c>
    </row>
    <row r="12" ht="22" customHeight="1">
      <c r="A12" s="6" t="inlineStr">
        <is>
          <t xml:space="preserve">  • Start Date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Monthly Payment (PMT formula)</t>
        </is>
      </c>
    </row>
    <row r="16" ht="22" customHeight="1">
      <c r="A16" s="6" t="inlineStr">
        <is>
          <t xml:space="preserve">  • Total Interest Over Life of Loan</t>
        </is>
      </c>
    </row>
    <row r="17" ht="22" customHeight="1">
      <c r="A17" s="6" t="inlineStr">
        <is>
          <t xml:space="preserve">  • Total Cost of Loan</t>
        </is>
      </c>
    </row>
    <row r="18" ht="22" customHeight="1">
      <c r="A18" s="6" t="inlineStr">
        <is>
          <t xml:space="preserve">  • Full amortization schedule (month-by-month)</t>
        </is>
      </c>
    </row>
    <row r="19" ht="22" customHeight="1">
      <c r="A19" s="6" t="inlineStr">
        <is>
          <t xml:space="preserve">  • Principal vs Interest breakdown per payment</t>
        </is>
      </c>
    </row>
    <row r="20" ht="22" customHeight="1">
      <c r="A20" s="6" t="inlineStr">
        <is>
          <t xml:space="preserve">  • Remaining balance after each payment</t>
        </is>
      </c>
    </row>
    <row r="21" ht="22" customHeight="1">
      <c r="A21" s="6" t="inlineStr">
        <is>
          <t xml:space="preserve">  • Payoff date and interest savings from extra payments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Compounding Periods Per Year</t>
        </is>
      </c>
      <c r="B3" s="10" t="n">
        <v>12</v>
      </c>
      <c r="C3" s="11" t="inlineStr">
        <is>
          <t>Monthly compounding (standard)</t>
        </is>
      </c>
    </row>
    <row r="4" ht="26" customHeight="1">
      <c r="A4" s="9" t="inlineStr">
        <is>
          <t>Days Per Year</t>
        </is>
      </c>
      <c r="B4" s="10" t="n">
        <v>365</v>
      </c>
      <c r="C4" s="11" t="inlineStr">
        <is>
          <t>For daily interest calculations</t>
        </is>
      </c>
    </row>
    <row r="5" ht="26" customHeight="1">
      <c r="A5" s="9" t="inlineStr">
        <is>
          <t>Rounding Precision</t>
        </is>
      </c>
      <c r="B5" s="10" t="n">
        <v>2</v>
      </c>
      <c r="C5" s="11" t="inlineStr">
        <is>
          <t>Decimal places for payment amounts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LOAN INPUTS — Enter your data in yellow cells</t>
        </is>
      </c>
      <c r="B1" s="13" t="n"/>
      <c r="C1" s="13" t="n"/>
    </row>
    <row r="3" ht="28" customHeight="1">
      <c r="A3" s="14" t="inlineStr">
        <is>
          <t xml:space="preserve">  LOAN TERMS</t>
        </is>
      </c>
      <c r="B3" s="15" t="n"/>
      <c r="C3" s="15" t="n"/>
    </row>
    <row r="4" ht="28" customHeight="1">
      <c r="A4" s="16" t="inlineStr">
        <is>
          <t>Loan Principal ($)</t>
        </is>
      </c>
      <c r="B4" s="17" t="n">
        <v>250000</v>
      </c>
      <c r="C4" s="11" t="inlineStr">
        <is>
          <t>Original loan amount</t>
        </is>
      </c>
    </row>
    <row r="5" ht="28" customHeight="1">
      <c r="A5" s="16" t="inlineStr">
        <is>
          <t>Annual Interest Rate</t>
        </is>
      </c>
      <c r="B5" s="18" t="n">
        <v>0.065</v>
      </c>
      <c r="C5" s="11" t="inlineStr">
        <is>
          <t>e.g. 6.5% = 0.065</t>
        </is>
      </c>
    </row>
    <row r="6" ht="28" customHeight="1">
      <c r="A6" s="16" t="inlineStr">
        <is>
          <t>Loan Term (months)</t>
        </is>
      </c>
      <c r="B6" s="19" t="n">
        <v>360</v>
      </c>
      <c r="C6" s="11" t="inlineStr">
        <is>
          <t>e.g. 360 = 30 years</t>
        </is>
      </c>
    </row>
    <row r="7" ht="28" customHeight="1">
      <c r="A7" s="16" t="inlineStr">
        <is>
          <t>Extra Monthly Payment ($)</t>
        </is>
      </c>
      <c r="B7" s="17" t="n">
        <v>200</v>
      </c>
      <c r="C7" s="11" t="inlineStr">
        <is>
          <t>Optional additional principal</t>
        </is>
      </c>
    </row>
    <row r="8" ht="28" customHeight="1">
      <c r="A8" s="16" t="inlineStr">
        <is>
          <t>Start Date</t>
        </is>
      </c>
      <c r="B8" s="20" t="inlineStr">
        <is>
          <t>2025-01-01</t>
        </is>
      </c>
      <c r="C8" s="11" t="inlineStr">
        <is>
          <t>Loan start date (YYYY-MM-DD)</t>
        </is>
      </c>
    </row>
  </sheetData>
  <mergeCells count="2">
    <mergeCell ref="A1:C1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83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</row>
    <row r="3" ht="28" customHeight="1">
      <c r="A3" s="14" t="inlineStr">
        <is>
          <t xml:space="preserve">  LOAN PAYMENT CALCULATION</t>
        </is>
      </c>
      <c r="B3" s="15" t="n"/>
      <c r="C3" s="15" t="n"/>
      <c r="D3" s="15" t="n"/>
      <c r="E3" s="15" t="n"/>
      <c r="F3" s="15" t="n"/>
      <c r="G3" s="15" t="n"/>
      <c r="H3" s="15" t="n"/>
    </row>
    <row r="4" ht="28" customHeight="1">
      <c r="A4" s="23" t="inlineStr">
        <is>
          <t>Principal</t>
        </is>
      </c>
      <c r="B4" s="24">
        <f>INPUT!B4</f>
        <v/>
      </c>
    </row>
    <row r="5" ht="28" customHeight="1">
      <c r="A5" s="23" t="inlineStr">
        <is>
          <t>Monthly Rate</t>
        </is>
      </c>
      <c r="B5" s="25">
        <f>INPUT!B5/CONFIG!B3</f>
        <v/>
      </c>
    </row>
    <row r="6" ht="28" customHeight="1">
      <c r="A6" s="23" t="inlineStr">
        <is>
          <t>Term (months)</t>
        </is>
      </c>
      <c r="B6" s="26">
        <f>INPUT!B6</f>
        <v/>
      </c>
    </row>
    <row r="7" ht="28" customHeight="1">
      <c r="A7" s="23" t="inlineStr">
        <is>
          <t>Monthly Payment (PMT)</t>
        </is>
      </c>
      <c r="B7" s="27">
        <f>ROUND(-PMT(B5,B6,B4),2)</f>
        <v/>
      </c>
    </row>
    <row r="8" ht="28" customHeight="1">
      <c r="A8" s="23" t="inlineStr">
        <is>
          <t>Monthly Payment + Extra</t>
        </is>
      </c>
      <c r="B8" s="27">
        <f>B7+INPUT!B7</f>
        <v/>
      </c>
    </row>
    <row r="9" ht="28" customHeight="1">
      <c r="A9" s="23" t="inlineStr">
        <is>
          <t>Total of All Payments (standard)</t>
        </is>
      </c>
      <c r="B9" s="24">
        <f>B7*B6</f>
        <v/>
      </c>
    </row>
    <row r="10" ht="28" customHeight="1">
      <c r="A10" s="23" t="inlineStr">
        <is>
          <t>Total Interest (standard)</t>
        </is>
      </c>
      <c r="B10" s="24">
        <f>B9-B4</f>
        <v/>
      </c>
    </row>
    <row r="11" ht="28" customHeight="1">
      <c r="A11" s="23" t="inlineStr">
        <is>
          <t>Interest-to-Principal Ratio</t>
        </is>
      </c>
      <c r="B11" s="28">
        <f>IF(B4&gt;0,B10/B4,0)</f>
        <v/>
      </c>
    </row>
    <row r="12" ht="28" customHeight="1">
      <c r="A12" s="23" t="inlineStr">
        <is>
          <t>Effective Annual Rate</t>
        </is>
      </c>
      <c r="B12" s="29">
        <f>(1+B5)^CONFIG!B3-1</f>
        <v/>
      </c>
    </row>
    <row r="14" ht="28" customHeight="1">
      <c r="A14" s="14" t="inlineStr">
        <is>
          <t xml:space="preserve">  AMORTIZATION SCHEDULE</t>
        </is>
      </c>
      <c r="B14" s="15" t="n"/>
      <c r="C14" s="15" t="n"/>
      <c r="D14" s="15" t="n"/>
      <c r="E14" s="15" t="n"/>
      <c r="F14" s="15" t="n"/>
      <c r="G14" s="15" t="n"/>
      <c r="H14" s="15" t="n"/>
    </row>
    <row r="15" ht="32" customHeight="1">
      <c r="A15" s="30" t="inlineStr">
        <is>
          <t>#</t>
        </is>
      </c>
      <c r="B15" s="30" t="inlineStr">
        <is>
          <t>Payment</t>
        </is>
      </c>
      <c r="C15" s="30" t="inlineStr">
        <is>
          <t>Principal</t>
        </is>
      </c>
      <c r="D15" s="30" t="inlineStr">
        <is>
          <t>Interest</t>
        </is>
      </c>
      <c r="E15" s="30" t="inlineStr">
        <is>
          <t>Extra</t>
        </is>
      </c>
      <c r="F15" s="30" t="inlineStr">
        <is>
          <t>Total Paid</t>
        </is>
      </c>
      <c r="G15" s="30" t="inlineStr">
        <is>
          <t>Balance</t>
        </is>
      </c>
      <c r="H15" s="30" t="inlineStr">
        <is>
          <t>Cum. Interest</t>
        </is>
      </c>
    </row>
    <row r="16">
      <c r="A16" s="31" t="n">
        <v>1</v>
      </c>
      <c r="B16" s="32">
        <f>MIN($B$7,$B$4+D16)</f>
        <v/>
      </c>
      <c r="C16" s="32">
        <f>MIN($B$7-D16,$B$4)</f>
        <v/>
      </c>
      <c r="D16" s="32">
        <f>ROUND($B$4*$B$5,2)</f>
        <v/>
      </c>
      <c r="E16" s="32">
        <f>MIN(INPUT!$B$7,$B$4-C16)</f>
        <v/>
      </c>
      <c r="F16" s="32">
        <f>B16+E16</f>
        <v/>
      </c>
      <c r="G16" s="32">
        <f>MAX(0,$B$4-C16-E16)</f>
        <v/>
      </c>
      <c r="H16" s="32">
        <f>D16</f>
        <v/>
      </c>
    </row>
    <row r="17">
      <c r="A17" s="31" t="n">
        <v>2</v>
      </c>
      <c r="B17" s="32">
        <f>IF(G16&gt;0,MIN($B$7,G16+D17),0)</f>
        <v/>
      </c>
      <c r="C17" s="32">
        <f>IF(G16&gt;0,MIN($B$7-D17,G16),0)</f>
        <v/>
      </c>
      <c r="D17" s="32">
        <f>IF(G16&gt;0,ROUND(G16*$B$5,2),0)</f>
        <v/>
      </c>
      <c r="E17" s="32">
        <f>IF(G16&gt;0,MIN(INPUT!$B$7,G16-C17),0)</f>
        <v/>
      </c>
      <c r="F17" s="32">
        <f>B17+E17</f>
        <v/>
      </c>
      <c r="G17" s="32">
        <f>IF(G16&gt;0,MAX(0,G16-C17-E17),0)</f>
        <v/>
      </c>
      <c r="H17" s="32">
        <f>H16+D17</f>
        <v/>
      </c>
    </row>
    <row r="18">
      <c r="A18" s="31" t="n">
        <v>3</v>
      </c>
      <c r="B18" s="32">
        <f>IF(G17&gt;0,MIN($B$7,G17+D18),0)</f>
        <v/>
      </c>
      <c r="C18" s="32">
        <f>IF(G17&gt;0,MIN($B$7-D18,G17),0)</f>
        <v/>
      </c>
      <c r="D18" s="32">
        <f>IF(G17&gt;0,ROUND(G17*$B$5,2),0)</f>
        <v/>
      </c>
      <c r="E18" s="32">
        <f>IF(G17&gt;0,MIN(INPUT!$B$7,G17-C18),0)</f>
        <v/>
      </c>
      <c r="F18" s="32">
        <f>B18+E18</f>
        <v/>
      </c>
      <c r="G18" s="32">
        <f>IF(G17&gt;0,MAX(0,G17-C18-E18),0)</f>
        <v/>
      </c>
      <c r="H18" s="32">
        <f>H17+D18</f>
        <v/>
      </c>
    </row>
    <row r="19">
      <c r="A19" s="31" t="n">
        <v>4</v>
      </c>
      <c r="B19" s="32">
        <f>IF(G18&gt;0,MIN($B$7,G18+D19),0)</f>
        <v/>
      </c>
      <c r="C19" s="32">
        <f>IF(G18&gt;0,MIN($B$7-D19,G18),0)</f>
        <v/>
      </c>
      <c r="D19" s="32">
        <f>IF(G18&gt;0,ROUND(G18*$B$5,2),0)</f>
        <v/>
      </c>
      <c r="E19" s="32">
        <f>IF(G18&gt;0,MIN(INPUT!$B$7,G18-C19),0)</f>
        <v/>
      </c>
      <c r="F19" s="32">
        <f>B19+E19</f>
        <v/>
      </c>
      <c r="G19" s="32">
        <f>IF(G18&gt;0,MAX(0,G18-C19-E19),0)</f>
        <v/>
      </c>
      <c r="H19" s="32">
        <f>H18+D19</f>
        <v/>
      </c>
    </row>
    <row r="20">
      <c r="A20" s="31" t="n">
        <v>5</v>
      </c>
      <c r="B20" s="32">
        <f>IF(G19&gt;0,MIN($B$7,G19+D20),0)</f>
        <v/>
      </c>
      <c r="C20" s="32">
        <f>IF(G19&gt;0,MIN($B$7-D20,G19),0)</f>
        <v/>
      </c>
      <c r="D20" s="32">
        <f>IF(G19&gt;0,ROUND(G19*$B$5,2),0)</f>
        <v/>
      </c>
      <c r="E20" s="32">
        <f>IF(G19&gt;0,MIN(INPUT!$B$7,G19-C20),0)</f>
        <v/>
      </c>
      <c r="F20" s="32">
        <f>B20+E20</f>
        <v/>
      </c>
      <c r="G20" s="32">
        <f>IF(G19&gt;0,MAX(0,G19-C20-E20),0)</f>
        <v/>
      </c>
      <c r="H20" s="32">
        <f>H19+D20</f>
        <v/>
      </c>
    </row>
    <row r="21">
      <c r="A21" s="31" t="n">
        <v>6</v>
      </c>
      <c r="B21" s="32">
        <f>IF(G20&gt;0,MIN($B$7,G20+D21),0)</f>
        <v/>
      </c>
      <c r="C21" s="32">
        <f>IF(G20&gt;0,MIN($B$7-D21,G20),0)</f>
        <v/>
      </c>
      <c r="D21" s="32">
        <f>IF(G20&gt;0,ROUND(G20*$B$5,2),0)</f>
        <v/>
      </c>
      <c r="E21" s="32">
        <f>IF(G20&gt;0,MIN(INPUT!$B$7,G20-C21),0)</f>
        <v/>
      </c>
      <c r="F21" s="32">
        <f>B21+E21</f>
        <v/>
      </c>
      <c r="G21" s="32">
        <f>IF(G20&gt;0,MAX(0,G20-C21-E21),0)</f>
        <v/>
      </c>
      <c r="H21" s="32">
        <f>H20+D21</f>
        <v/>
      </c>
    </row>
    <row r="22">
      <c r="A22" s="31" t="n">
        <v>7</v>
      </c>
      <c r="B22" s="32">
        <f>IF(G21&gt;0,MIN($B$7,G21+D22),0)</f>
        <v/>
      </c>
      <c r="C22" s="32">
        <f>IF(G21&gt;0,MIN($B$7-D22,G21),0)</f>
        <v/>
      </c>
      <c r="D22" s="32">
        <f>IF(G21&gt;0,ROUND(G21*$B$5,2),0)</f>
        <v/>
      </c>
      <c r="E22" s="32">
        <f>IF(G21&gt;0,MIN(INPUT!$B$7,G21-C22),0)</f>
        <v/>
      </c>
      <c r="F22" s="32">
        <f>B22+E22</f>
        <v/>
      </c>
      <c r="G22" s="32">
        <f>IF(G21&gt;0,MAX(0,G21-C22-E22),0)</f>
        <v/>
      </c>
      <c r="H22" s="32">
        <f>H21+D22</f>
        <v/>
      </c>
    </row>
    <row r="23">
      <c r="A23" s="31" t="n">
        <v>8</v>
      </c>
      <c r="B23" s="32">
        <f>IF(G22&gt;0,MIN($B$7,G22+D23),0)</f>
        <v/>
      </c>
      <c r="C23" s="32">
        <f>IF(G22&gt;0,MIN($B$7-D23,G22),0)</f>
        <v/>
      </c>
      <c r="D23" s="32">
        <f>IF(G22&gt;0,ROUND(G22*$B$5,2),0)</f>
        <v/>
      </c>
      <c r="E23" s="32">
        <f>IF(G22&gt;0,MIN(INPUT!$B$7,G22-C23),0)</f>
        <v/>
      </c>
      <c r="F23" s="32">
        <f>B23+E23</f>
        <v/>
      </c>
      <c r="G23" s="32">
        <f>IF(G22&gt;0,MAX(0,G22-C23-E23),0)</f>
        <v/>
      </c>
      <c r="H23" s="32">
        <f>H22+D23</f>
        <v/>
      </c>
    </row>
    <row r="24">
      <c r="A24" s="31" t="n">
        <v>9</v>
      </c>
      <c r="B24" s="32">
        <f>IF(G23&gt;0,MIN($B$7,G23+D24),0)</f>
        <v/>
      </c>
      <c r="C24" s="32">
        <f>IF(G23&gt;0,MIN($B$7-D24,G23),0)</f>
        <v/>
      </c>
      <c r="D24" s="32">
        <f>IF(G23&gt;0,ROUND(G23*$B$5,2),0)</f>
        <v/>
      </c>
      <c r="E24" s="32">
        <f>IF(G23&gt;0,MIN(INPUT!$B$7,G23-C24),0)</f>
        <v/>
      </c>
      <c r="F24" s="32">
        <f>B24+E24</f>
        <v/>
      </c>
      <c r="G24" s="32">
        <f>IF(G23&gt;0,MAX(0,G23-C24-E24),0)</f>
        <v/>
      </c>
      <c r="H24" s="32">
        <f>H23+D24</f>
        <v/>
      </c>
    </row>
    <row r="25">
      <c r="A25" s="31" t="n">
        <v>10</v>
      </c>
      <c r="B25" s="32">
        <f>IF(G24&gt;0,MIN($B$7,G24+D25),0)</f>
        <v/>
      </c>
      <c r="C25" s="32">
        <f>IF(G24&gt;0,MIN($B$7-D25,G24),0)</f>
        <v/>
      </c>
      <c r="D25" s="32">
        <f>IF(G24&gt;0,ROUND(G24*$B$5,2),0)</f>
        <v/>
      </c>
      <c r="E25" s="32">
        <f>IF(G24&gt;0,MIN(INPUT!$B$7,G24-C25),0)</f>
        <v/>
      </c>
      <c r="F25" s="32">
        <f>B25+E25</f>
        <v/>
      </c>
      <c r="G25" s="32">
        <f>IF(G24&gt;0,MAX(0,G24-C25-E25),0)</f>
        <v/>
      </c>
      <c r="H25" s="32">
        <f>H24+D25</f>
        <v/>
      </c>
    </row>
    <row r="26">
      <c r="A26" s="31" t="n">
        <v>11</v>
      </c>
      <c r="B26" s="32">
        <f>IF(G25&gt;0,MIN($B$7,G25+D26),0)</f>
        <v/>
      </c>
      <c r="C26" s="32">
        <f>IF(G25&gt;0,MIN($B$7-D26,G25),0)</f>
        <v/>
      </c>
      <c r="D26" s="32">
        <f>IF(G25&gt;0,ROUND(G25*$B$5,2),0)</f>
        <v/>
      </c>
      <c r="E26" s="32">
        <f>IF(G25&gt;0,MIN(INPUT!$B$7,G25-C26),0)</f>
        <v/>
      </c>
      <c r="F26" s="32">
        <f>B26+E26</f>
        <v/>
      </c>
      <c r="G26" s="32">
        <f>IF(G25&gt;0,MAX(0,G25-C26-E26),0)</f>
        <v/>
      </c>
      <c r="H26" s="32">
        <f>H25+D26</f>
        <v/>
      </c>
    </row>
    <row r="27">
      <c r="A27" s="31" t="n">
        <v>12</v>
      </c>
      <c r="B27" s="32">
        <f>IF(G26&gt;0,MIN($B$7,G26+D27),0)</f>
        <v/>
      </c>
      <c r="C27" s="32">
        <f>IF(G26&gt;0,MIN($B$7-D27,G26),0)</f>
        <v/>
      </c>
      <c r="D27" s="32">
        <f>IF(G26&gt;0,ROUND(G26*$B$5,2),0)</f>
        <v/>
      </c>
      <c r="E27" s="32">
        <f>IF(G26&gt;0,MIN(INPUT!$B$7,G26-C27),0)</f>
        <v/>
      </c>
      <c r="F27" s="32">
        <f>B27+E27</f>
        <v/>
      </c>
      <c r="G27" s="32">
        <f>IF(G26&gt;0,MAX(0,G26-C27-E27),0)</f>
        <v/>
      </c>
      <c r="H27" s="32">
        <f>H26+D27</f>
        <v/>
      </c>
    </row>
    <row r="28">
      <c r="A28" s="31" t="n">
        <v>13</v>
      </c>
      <c r="B28" s="32">
        <f>IF(G27&gt;0,MIN($B$7,G27+D28),0)</f>
        <v/>
      </c>
      <c r="C28" s="32">
        <f>IF(G27&gt;0,MIN($B$7-D28,G27),0)</f>
        <v/>
      </c>
      <c r="D28" s="32">
        <f>IF(G27&gt;0,ROUND(G27*$B$5,2),0)</f>
        <v/>
      </c>
      <c r="E28" s="32">
        <f>IF(G27&gt;0,MIN(INPUT!$B$7,G27-C28),0)</f>
        <v/>
      </c>
      <c r="F28" s="32">
        <f>B28+E28</f>
        <v/>
      </c>
      <c r="G28" s="32">
        <f>IF(G27&gt;0,MAX(0,G27-C28-E28),0)</f>
        <v/>
      </c>
      <c r="H28" s="32">
        <f>H27+D28</f>
        <v/>
      </c>
    </row>
    <row r="29">
      <c r="A29" s="31" t="n">
        <v>14</v>
      </c>
      <c r="B29" s="32">
        <f>IF(G28&gt;0,MIN($B$7,G28+D29),0)</f>
        <v/>
      </c>
      <c r="C29" s="32">
        <f>IF(G28&gt;0,MIN($B$7-D29,G28),0)</f>
        <v/>
      </c>
      <c r="D29" s="32">
        <f>IF(G28&gt;0,ROUND(G28*$B$5,2),0)</f>
        <v/>
      </c>
      <c r="E29" s="32">
        <f>IF(G28&gt;0,MIN(INPUT!$B$7,G28-C29),0)</f>
        <v/>
      </c>
      <c r="F29" s="32">
        <f>B29+E29</f>
        <v/>
      </c>
      <c r="G29" s="32">
        <f>IF(G28&gt;0,MAX(0,G28-C29-E29),0)</f>
        <v/>
      </c>
      <c r="H29" s="32">
        <f>H28+D29</f>
        <v/>
      </c>
    </row>
    <row r="30">
      <c r="A30" s="31" t="n">
        <v>15</v>
      </c>
      <c r="B30" s="32">
        <f>IF(G29&gt;0,MIN($B$7,G29+D30),0)</f>
        <v/>
      </c>
      <c r="C30" s="32">
        <f>IF(G29&gt;0,MIN($B$7-D30,G29),0)</f>
        <v/>
      </c>
      <c r="D30" s="32">
        <f>IF(G29&gt;0,ROUND(G29*$B$5,2),0)</f>
        <v/>
      </c>
      <c r="E30" s="32">
        <f>IF(G29&gt;0,MIN(INPUT!$B$7,G29-C30),0)</f>
        <v/>
      </c>
      <c r="F30" s="32">
        <f>B30+E30</f>
        <v/>
      </c>
      <c r="G30" s="32">
        <f>IF(G29&gt;0,MAX(0,G29-C30-E30),0)</f>
        <v/>
      </c>
      <c r="H30" s="32">
        <f>H29+D30</f>
        <v/>
      </c>
    </row>
    <row r="31">
      <c r="A31" s="31" t="n">
        <v>16</v>
      </c>
      <c r="B31" s="32">
        <f>IF(G30&gt;0,MIN($B$7,G30+D31),0)</f>
        <v/>
      </c>
      <c r="C31" s="32">
        <f>IF(G30&gt;0,MIN($B$7-D31,G30),0)</f>
        <v/>
      </c>
      <c r="D31" s="32">
        <f>IF(G30&gt;0,ROUND(G30*$B$5,2),0)</f>
        <v/>
      </c>
      <c r="E31" s="32">
        <f>IF(G30&gt;0,MIN(INPUT!$B$7,G30-C31),0)</f>
        <v/>
      </c>
      <c r="F31" s="32">
        <f>B31+E31</f>
        <v/>
      </c>
      <c r="G31" s="32">
        <f>IF(G30&gt;0,MAX(0,G30-C31-E31),0)</f>
        <v/>
      </c>
      <c r="H31" s="32">
        <f>H30+D31</f>
        <v/>
      </c>
    </row>
    <row r="32">
      <c r="A32" s="31" t="n">
        <v>17</v>
      </c>
      <c r="B32" s="32">
        <f>IF(G31&gt;0,MIN($B$7,G31+D32),0)</f>
        <v/>
      </c>
      <c r="C32" s="32">
        <f>IF(G31&gt;0,MIN($B$7-D32,G31),0)</f>
        <v/>
      </c>
      <c r="D32" s="32">
        <f>IF(G31&gt;0,ROUND(G31*$B$5,2),0)</f>
        <v/>
      </c>
      <c r="E32" s="32">
        <f>IF(G31&gt;0,MIN(INPUT!$B$7,G31-C32),0)</f>
        <v/>
      </c>
      <c r="F32" s="32">
        <f>B32+E32</f>
        <v/>
      </c>
      <c r="G32" s="32">
        <f>IF(G31&gt;0,MAX(0,G31-C32-E32),0)</f>
        <v/>
      </c>
      <c r="H32" s="32">
        <f>H31+D32</f>
        <v/>
      </c>
    </row>
    <row r="33">
      <c r="A33" s="31" t="n">
        <v>18</v>
      </c>
      <c r="B33" s="32">
        <f>IF(G32&gt;0,MIN($B$7,G32+D33),0)</f>
        <v/>
      </c>
      <c r="C33" s="32">
        <f>IF(G32&gt;0,MIN($B$7-D33,G32),0)</f>
        <v/>
      </c>
      <c r="D33" s="32">
        <f>IF(G32&gt;0,ROUND(G32*$B$5,2),0)</f>
        <v/>
      </c>
      <c r="E33" s="32">
        <f>IF(G32&gt;0,MIN(INPUT!$B$7,G32-C33),0)</f>
        <v/>
      </c>
      <c r="F33" s="32">
        <f>B33+E33</f>
        <v/>
      </c>
      <c r="G33" s="32">
        <f>IF(G32&gt;0,MAX(0,G32-C33-E33),0)</f>
        <v/>
      </c>
      <c r="H33" s="32">
        <f>H32+D33</f>
        <v/>
      </c>
    </row>
    <row r="34">
      <c r="A34" s="31" t="n">
        <v>19</v>
      </c>
      <c r="B34" s="32">
        <f>IF(G33&gt;0,MIN($B$7,G33+D34),0)</f>
        <v/>
      </c>
      <c r="C34" s="32">
        <f>IF(G33&gt;0,MIN($B$7-D34,G33),0)</f>
        <v/>
      </c>
      <c r="D34" s="32">
        <f>IF(G33&gt;0,ROUND(G33*$B$5,2),0)</f>
        <v/>
      </c>
      <c r="E34" s="32">
        <f>IF(G33&gt;0,MIN(INPUT!$B$7,G33-C34),0)</f>
        <v/>
      </c>
      <c r="F34" s="32">
        <f>B34+E34</f>
        <v/>
      </c>
      <c r="G34" s="32">
        <f>IF(G33&gt;0,MAX(0,G33-C34-E34),0)</f>
        <v/>
      </c>
      <c r="H34" s="32">
        <f>H33+D34</f>
        <v/>
      </c>
    </row>
    <row r="35">
      <c r="A35" s="31" t="n">
        <v>20</v>
      </c>
      <c r="B35" s="32">
        <f>IF(G34&gt;0,MIN($B$7,G34+D35),0)</f>
        <v/>
      </c>
      <c r="C35" s="32">
        <f>IF(G34&gt;0,MIN($B$7-D35,G34),0)</f>
        <v/>
      </c>
      <c r="D35" s="32">
        <f>IF(G34&gt;0,ROUND(G34*$B$5,2),0)</f>
        <v/>
      </c>
      <c r="E35" s="32">
        <f>IF(G34&gt;0,MIN(INPUT!$B$7,G34-C35),0)</f>
        <v/>
      </c>
      <c r="F35" s="32">
        <f>B35+E35</f>
        <v/>
      </c>
      <c r="G35" s="32">
        <f>IF(G34&gt;0,MAX(0,G34-C35-E35),0)</f>
        <v/>
      </c>
      <c r="H35" s="32">
        <f>H34+D35</f>
        <v/>
      </c>
    </row>
    <row r="36">
      <c r="A36" s="31" t="n">
        <v>21</v>
      </c>
      <c r="B36" s="32">
        <f>IF(G35&gt;0,MIN($B$7,G35+D36),0)</f>
        <v/>
      </c>
      <c r="C36" s="32">
        <f>IF(G35&gt;0,MIN($B$7-D36,G35),0)</f>
        <v/>
      </c>
      <c r="D36" s="32">
        <f>IF(G35&gt;0,ROUND(G35*$B$5,2),0)</f>
        <v/>
      </c>
      <c r="E36" s="32">
        <f>IF(G35&gt;0,MIN(INPUT!$B$7,G35-C36),0)</f>
        <v/>
      </c>
      <c r="F36" s="32">
        <f>B36+E36</f>
        <v/>
      </c>
      <c r="G36" s="32">
        <f>IF(G35&gt;0,MAX(0,G35-C36-E36),0)</f>
        <v/>
      </c>
      <c r="H36" s="32">
        <f>H35+D36</f>
        <v/>
      </c>
    </row>
    <row r="37">
      <c r="A37" s="31" t="n">
        <v>22</v>
      </c>
      <c r="B37" s="32">
        <f>IF(G36&gt;0,MIN($B$7,G36+D37),0)</f>
        <v/>
      </c>
      <c r="C37" s="32">
        <f>IF(G36&gt;0,MIN($B$7-D37,G36),0)</f>
        <v/>
      </c>
      <c r="D37" s="32">
        <f>IF(G36&gt;0,ROUND(G36*$B$5,2),0)</f>
        <v/>
      </c>
      <c r="E37" s="32">
        <f>IF(G36&gt;0,MIN(INPUT!$B$7,G36-C37),0)</f>
        <v/>
      </c>
      <c r="F37" s="32">
        <f>B37+E37</f>
        <v/>
      </c>
      <c r="G37" s="32">
        <f>IF(G36&gt;0,MAX(0,G36-C37-E37),0)</f>
        <v/>
      </c>
      <c r="H37" s="32">
        <f>H36+D37</f>
        <v/>
      </c>
    </row>
    <row r="38">
      <c r="A38" s="31" t="n">
        <v>23</v>
      </c>
      <c r="B38" s="32">
        <f>IF(G37&gt;0,MIN($B$7,G37+D38),0)</f>
        <v/>
      </c>
      <c r="C38" s="32">
        <f>IF(G37&gt;0,MIN($B$7-D38,G37),0)</f>
        <v/>
      </c>
      <c r="D38" s="32">
        <f>IF(G37&gt;0,ROUND(G37*$B$5,2),0)</f>
        <v/>
      </c>
      <c r="E38" s="32">
        <f>IF(G37&gt;0,MIN(INPUT!$B$7,G37-C38),0)</f>
        <v/>
      </c>
      <c r="F38" s="32">
        <f>B38+E38</f>
        <v/>
      </c>
      <c r="G38" s="32">
        <f>IF(G37&gt;0,MAX(0,G37-C38-E38),0)</f>
        <v/>
      </c>
      <c r="H38" s="32">
        <f>H37+D38</f>
        <v/>
      </c>
    </row>
    <row r="39">
      <c r="A39" s="31" t="n">
        <v>24</v>
      </c>
      <c r="B39" s="32">
        <f>IF(G38&gt;0,MIN($B$7,G38+D39),0)</f>
        <v/>
      </c>
      <c r="C39" s="32">
        <f>IF(G38&gt;0,MIN($B$7-D39,G38),0)</f>
        <v/>
      </c>
      <c r="D39" s="32">
        <f>IF(G38&gt;0,ROUND(G38*$B$5,2),0)</f>
        <v/>
      </c>
      <c r="E39" s="32">
        <f>IF(G38&gt;0,MIN(INPUT!$B$7,G38-C39),0)</f>
        <v/>
      </c>
      <c r="F39" s="32">
        <f>B39+E39</f>
        <v/>
      </c>
      <c r="G39" s="32">
        <f>IF(G38&gt;0,MAX(0,G38-C39-E39),0)</f>
        <v/>
      </c>
      <c r="H39" s="32">
        <f>H38+D39</f>
        <v/>
      </c>
    </row>
    <row r="40">
      <c r="A40" s="31" t="n">
        <v>25</v>
      </c>
      <c r="B40" s="32">
        <f>IF(G39&gt;0,MIN($B$7,G39+D40),0)</f>
        <v/>
      </c>
      <c r="C40" s="32">
        <f>IF(G39&gt;0,MIN($B$7-D40,G39),0)</f>
        <v/>
      </c>
      <c r="D40" s="32">
        <f>IF(G39&gt;0,ROUND(G39*$B$5,2),0)</f>
        <v/>
      </c>
      <c r="E40" s="32">
        <f>IF(G39&gt;0,MIN(INPUT!$B$7,G39-C40),0)</f>
        <v/>
      </c>
      <c r="F40" s="32">
        <f>B40+E40</f>
        <v/>
      </c>
      <c r="G40" s="32">
        <f>IF(G39&gt;0,MAX(0,G39-C40-E40),0)</f>
        <v/>
      </c>
      <c r="H40" s="32">
        <f>H39+D40</f>
        <v/>
      </c>
    </row>
    <row r="41">
      <c r="A41" s="31" t="n">
        <v>26</v>
      </c>
      <c r="B41" s="32">
        <f>IF(G40&gt;0,MIN($B$7,G40+D41),0)</f>
        <v/>
      </c>
      <c r="C41" s="32">
        <f>IF(G40&gt;0,MIN($B$7-D41,G40),0)</f>
        <v/>
      </c>
      <c r="D41" s="32">
        <f>IF(G40&gt;0,ROUND(G40*$B$5,2),0)</f>
        <v/>
      </c>
      <c r="E41" s="32">
        <f>IF(G40&gt;0,MIN(INPUT!$B$7,G40-C41),0)</f>
        <v/>
      </c>
      <c r="F41" s="32">
        <f>B41+E41</f>
        <v/>
      </c>
      <c r="G41" s="32">
        <f>IF(G40&gt;0,MAX(0,G40-C41-E41),0)</f>
        <v/>
      </c>
      <c r="H41" s="32">
        <f>H40+D41</f>
        <v/>
      </c>
    </row>
    <row r="42">
      <c r="A42" s="31" t="n">
        <v>27</v>
      </c>
      <c r="B42" s="32">
        <f>IF(G41&gt;0,MIN($B$7,G41+D42),0)</f>
        <v/>
      </c>
      <c r="C42" s="32">
        <f>IF(G41&gt;0,MIN($B$7-D42,G41),0)</f>
        <v/>
      </c>
      <c r="D42" s="32">
        <f>IF(G41&gt;0,ROUND(G41*$B$5,2),0)</f>
        <v/>
      </c>
      <c r="E42" s="32">
        <f>IF(G41&gt;0,MIN(INPUT!$B$7,G41-C42),0)</f>
        <v/>
      </c>
      <c r="F42" s="32">
        <f>B42+E42</f>
        <v/>
      </c>
      <c r="G42" s="32">
        <f>IF(G41&gt;0,MAX(0,G41-C42-E42),0)</f>
        <v/>
      </c>
      <c r="H42" s="32">
        <f>H41+D42</f>
        <v/>
      </c>
    </row>
    <row r="43">
      <c r="A43" s="31" t="n">
        <v>28</v>
      </c>
      <c r="B43" s="32">
        <f>IF(G42&gt;0,MIN($B$7,G42+D43),0)</f>
        <v/>
      </c>
      <c r="C43" s="32">
        <f>IF(G42&gt;0,MIN($B$7-D43,G42),0)</f>
        <v/>
      </c>
      <c r="D43" s="32">
        <f>IF(G42&gt;0,ROUND(G42*$B$5,2),0)</f>
        <v/>
      </c>
      <c r="E43" s="32">
        <f>IF(G42&gt;0,MIN(INPUT!$B$7,G42-C43),0)</f>
        <v/>
      </c>
      <c r="F43" s="32">
        <f>B43+E43</f>
        <v/>
      </c>
      <c r="G43" s="32">
        <f>IF(G42&gt;0,MAX(0,G42-C43-E43),0)</f>
        <v/>
      </c>
      <c r="H43" s="32">
        <f>H42+D43</f>
        <v/>
      </c>
    </row>
    <row r="44">
      <c r="A44" s="31" t="n">
        <v>29</v>
      </c>
      <c r="B44" s="32">
        <f>IF(G43&gt;0,MIN($B$7,G43+D44),0)</f>
        <v/>
      </c>
      <c r="C44" s="32">
        <f>IF(G43&gt;0,MIN($B$7-D44,G43),0)</f>
        <v/>
      </c>
      <c r="D44" s="32">
        <f>IF(G43&gt;0,ROUND(G43*$B$5,2),0)</f>
        <v/>
      </c>
      <c r="E44" s="32">
        <f>IF(G43&gt;0,MIN(INPUT!$B$7,G43-C44),0)</f>
        <v/>
      </c>
      <c r="F44" s="32">
        <f>B44+E44</f>
        <v/>
      </c>
      <c r="G44" s="32">
        <f>IF(G43&gt;0,MAX(0,G43-C44-E44),0)</f>
        <v/>
      </c>
      <c r="H44" s="32">
        <f>H43+D44</f>
        <v/>
      </c>
    </row>
    <row r="45">
      <c r="A45" s="31" t="n">
        <v>30</v>
      </c>
      <c r="B45" s="32">
        <f>IF(G44&gt;0,MIN($B$7,G44+D45),0)</f>
        <v/>
      </c>
      <c r="C45" s="32">
        <f>IF(G44&gt;0,MIN($B$7-D45,G44),0)</f>
        <v/>
      </c>
      <c r="D45" s="32">
        <f>IF(G44&gt;0,ROUND(G44*$B$5,2),0)</f>
        <v/>
      </c>
      <c r="E45" s="32">
        <f>IF(G44&gt;0,MIN(INPUT!$B$7,G44-C45),0)</f>
        <v/>
      </c>
      <c r="F45" s="32">
        <f>B45+E45</f>
        <v/>
      </c>
      <c r="G45" s="32">
        <f>IF(G44&gt;0,MAX(0,G44-C45-E45),0)</f>
        <v/>
      </c>
      <c r="H45" s="32">
        <f>H44+D45</f>
        <v/>
      </c>
    </row>
    <row r="46">
      <c r="A46" s="31" t="n">
        <v>31</v>
      </c>
      <c r="B46" s="32">
        <f>IF(G45&gt;0,MIN($B$7,G45+D46),0)</f>
        <v/>
      </c>
      <c r="C46" s="32">
        <f>IF(G45&gt;0,MIN($B$7-D46,G45),0)</f>
        <v/>
      </c>
      <c r="D46" s="32">
        <f>IF(G45&gt;0,ROUND(G45*$B$5,2),0)</f>
        <v/>
      </c>
      <c r="E46" s="32">
        <f>IF(G45&gt;0,MIN(INPUT!$B$7,G45-C46),0)</f>
        <v/>
      </c>
      <c r="F46" s="32">
        <f>B46+E46</f>
        <v/>
      </c>
      <c r="G46" s="32">
        <f>IF(G45&gt;0,MAX(0,G45-C46-E46),0)</f>
        <v/>
      </c>
      <c r="H46" s="32">
        <f>H45+D46</f>
        <v/>
      </c>
    </row>
    <row r="47">
      <c r="A47" s="31" t="n">
        <v>32</v>
      </c>
      <c r="B47" s="32">
        <f>IF(G46&gt;0,MIN($B$7,G46+D47),0)</f>
        <v/>
      </c>
      <c r="C47" s="32">
        <f>IF(G46&gt;0,MIN($B$7-D47,G46),0)</f>
        <v/>
      </c>
      <c r="D47" s="32">
        <f>IF(G46&gt;0,ROUND(G46*$B$5,2),0)</f>
        <v/>
      </c>
      <c r="E47" s="32">
        <f>IF(G46&gt;0,MIN(INPUT!$B$7,G46-C47),0)</f>
        <v/>
      </c>
      <c r="F47" s="32">
        <f>B47+E47</f>
        <v/>
      </c>
      <c r="G47" s="32">
        <f>IF(G46&gt;0,MAX(0,G46-C47-E47),0)</f>
        <v/>
      </c>
      <c r="H47" s="32">
        <f>H46+D47</f>
        <v/>
      </c>
    </row>
    <row r="48">
      <c r="A48" s="31" t="n">
        <v>33</v>
      </c>
      <c r="B48" s="32">
        <f>IF(G47&gt;0,MIN($B$7,G47+D48),0)</f>
        <v/>
      </c>
      <c r="C48" s="32">
        <f>IF(G47&gt;0,MIN($B$7-D48,G47),0)</f>
        <v/>
      </c>
      <c r="D48" s="32">
        <f>IF(G47&gt;0,ROUND(G47*$B$5,2),0)</f>
        <v/>
      </c>
      <c r="E48" s="32">
        <f>IF(G47&gt;0,MIN(INPUT!$B$7,G47-C48),0)</f>
        <v/>
      </c>
      <c r="F48" s="32">
        <f>B48+E48</f>
        <v/>
      </c>
      <c r="G48" s="32">
        <f>IF(G47&gt;0,MAX(0,G47-C48-E48),0)</f>
        <v/>
      </c>
      <c r="H48" s="32">
        <f>H47+D48</f>
        <v/>
      </c>
    </row>
    <row r="49">
      <c r="A49" s="31" t="n">
        <v>34</v>
      </c>
      <c r="B49" s="32">
        <f>IF(G48&gt;0,MIN($B$7,G48+D49),0)</f>
        <v/>
      </c>
      <c r="C49" s="32">
        <f>IF(G48&gt;0,MIN($B$7-D49,G48),0)</f>
        <v/>
      </c>
      <c r="D49" s="32">
        <f>IF(G48&gt;0,ROUND(G48*$B$5,2),0)</f>
        <v/>
      </c>
      <c r="E49" s="32">
        <f>IF(G48&gt;0,MIN(INPUT!$B$7,G48-C49),0)</f>
        <v/>
      </c>
      <c r="F49" s="32">
        <f>B49+E49</f>
        <v/>
      </c>
      <c r="G49" s="32">
        <f>IF(G48&gt;0,MAX(0,G48-C49-E49),0)</f>
        <v/>
      </c>
      <c r="H49" s="32">
        <f>H48+D49</f>
        <v/>
      </c>
    </row>
    <row r="50">
      <c r="A50" s="31" t="n">
        <v>35</v>
      </c>
      <c r="B50" s="32">
        <f>IF(G49&gt;0,MIN($B$7,G49+D50),0)</f>
        <v/>
      </c>
      <c r="C50" s="32">
        <f>IF(G49&gt;0,MIN($B$7-D50,G49),0)</f>
        <v/>
      </c>
      <c r="D50" s="32">
        <f>IF(G49&gt;0,ROUND(G49*$B$5,2),0)</f>
        <v/>
      </c>
      <c r="E50" s="32">
        <f>IF(G49&gt;0,MIN(INPUT!$B$7,G49-C50),0)</f>
        <v/>
      </c>
      <c r="F50" s="32">
        <f>B50+E50</f>
        <v/>
      </c>
      <c r="G50" s="32">
        <f>IF(G49&gt;0,MAX(0,G49-C50-E50),0)</f>
        <v/>
      </c>
      <c r="H50" s="32">
        <f>H49+D50</f>
        <v/>
      </c>
    </row>
    <row r="51">
      <c r="A51" s="31" t="n">
        <v>36</v>
      </c>
      <c r="B51" s="32">
        <f>IF(G50&gt;0,MIN($B$7,G50+D51),0)</f>
        <v/>
      </c>
      <c r="C51" s="32">
        <f>IF(G50&gt;0,MIN($B$7-D51,G50),0)</f>
        <v/>
      </c>
      <c r="D51" s="32">
        <f>IF(G50&gt;0,ROUND(G50*$B$5,2),0)</f>
        <v/>
      </c>
      <c r="E51" s="32">
        <f>IF(G50&gt;0,MIN(INPUT!$B$7,G50-C51),0)</f>
        <v/>
      </c>
      <c r="F51" s="32">
        <f>B51+E51</f>
        <v/>
      </c>
      <c r="G51" s="32">
        <f>IF(G50&gt;0,MAX(0,G50-C51-E51),0)</f>
        <v/>
      </c>
      <c r="H51" s="32">
        <f>H50+D51</f>
        <v/>
      </c>
    </row>
    <row r="52">
      <c r="A52" s="31" t="n">
        <v>37</v>
      </c>
      <c r="B52" s="32">
        <f>IF(G51&gt;0,MIN($B$7,G51+D52),0)</f>
        <v/>
      </c>
      <c r="C52" s="32">
        <f>IF(G51&gt;0,MIN($B$7-D52,G51),0)</f>
        <v/>
      </c>
      <c r="D52" s="32">
        <f>IF(G51&gt;0,ROUND(G51*$B$5,2),0)</f>
        <v/>
      </c>
      <c r="E52" s="32">
        <f>IF(G51&gt;0,MIN(INPUT!$B$7,G51-C52),0)</f>
        <v/>
      </c>
      <c r="F52" s="32">
        <f>B52+E52</f>
        <v/>
      </c>
      <c r="G52" s="32">
        <f>IF(G51&gt;0,MAX(0,G51-C52-E52),0)</f>
        <v/>
      </c>
      <c r="H52" s="32">
        <f>H51+D52</f>
        <v/>
      </c>
    </row>
    <row r="53">
      <c r="A53" s="31" t="n">
        <v>38</v>
      </c>
      <c r="B53" s="32">
        <f>IF(G52&gt;0,MIN($B$7,G52+D53),0)</f>
        <v/>
      </c>
      <c r="C53" s="32">
        <f>IF(G52&gt;0,MIN($B$7-D53,G52),0)</f>
        <v/>
      </c>
      <c r="D53" s="32">
        <f>IF(G52&gt;0,ROUND(G52*$B$5,2),0)</f>
        <v/>
      </c>
      <c r="E53" s="32">
        <f>IF(G52&gt;0,MIN(INPUT!$B$7,G52-C53),0)</f>
        <v/>
      </c>
      <c r="F53" s="32">
        <f>B53+E53</f>
        <v/>
      </c>
      <c r="G53" s="32">
        <f>IF(G52&gt;0,MAX(0,G52-C53-E53),0)</f>
        <v/>
      </c>
      <c r="H53" s="32">
        <f>H52+D53</f>
        <v/>
      </c>
    </row>
    <row r="54">
      <c r="A54" s="31" t="n">
        <v>39</v>
      </c>
      <c r="B54" s="32">
        <f>IF(G53&gt;0,MIN($B$7,G53+D54),0)</f>
        <v/>
      </c>
      <c r="C54" s="32">
        <f>IF(G53&gt;0,MIN($B$7-D54,G53),0)</f>
        <v/>
      </c>
      <c r="D54" s="32">
        <f>IF(G53&gt;0,ROUND(G53*$B$5,2),0)</f>
        <v/>
      </c>
      <c r="E54" s="32">
        <f>IF(G53&gt;0,MIN(INPUT!$B$7,G53-C54),0)</f>
        <v/>
      </c>
      <c r="F54" s="32">
        <f>B54+E54</f>
        <v/>
      </c>
      <c r="G54" s="32">
        <f>IF(G53&gt;0,MAX(0,G53-C54-E54),0)</f>
        <v/>
      </c>
      <c r="H54" s="32">
        <f>H53+D54</f>
        <v/>
      </c>
    </row>
    <row r="55">
      <c r="A55" s="31" t="n">
        <v>40</v>
      </c>
      <c r="B55" s="32">
        <f>IF(G54&gt;0,MIN($B$7,G54+D55),0)</f>
        <v/>
      </c>
      <c r="C55" s="32">
        <f>IF(G54&gt;0,MIN($B$7-D55,G54),0)</f>
        <v/>
      </c>
      <c r="D55" s="32">
        <f>IF(G54&gt;0,ROUND(G54*$B$5,2),0)</f>
        <v/>
      </c>
      <c r="E55" s="32">
        <f>IF(G54&gt;0,MIN(INPUT!$B$7,G54-C55),0)</f>
        <v/>
      </c>
      <c r="F55" s="32">
        <f>B55+E55</f>
        <v/>
      </c>
      <c r="G55" s="32">
        <f>IF(G54&gt;0,MAX(0,G54-C55-E55),0)</f>
        <v/>
      </c>
      <c r="H55" s="32">
        <f>H54+D55</f>
        <v/>
      </c>
    </row>
    <row r="56">
      <c r="A56" s="31" t="n">
        <v>41</v>
      </c>
      <c r="B56" s="32">
        <f>IF(G55&gt;0,MIN($B$7,G55+D56),0)</f>
        <v/>
      </c>
      <c r="C56" s="32">
        <f>IF(G55&gt;0,MIN($B$7-D56,G55),0)</f>
        <v/>
      </c>
      <c r="D56" s="32">
        <f>IF(G55&gt;0,ROUND(G55*$B$5,2),0)</f>
        <v/>
      </c>
      <c r="E56" s="32">
        <f>IF(G55&gt;0,MIN(INPUT!$B$7,G55-C56),0)</f>
        <v/>
      </c>
      <c r="F56" s="32">
        <f>B56+E56</f>
        <v/>
      </c>
      <c r="G56" s="32">
        <f>IF(G55&gt;0,MAX(0,G55-C56-E56),0)</f>
        <v/>
      </c>
      <c r="H56" s="32">
        <f>H55+D56</f>
        <v/>
      </c>
    </row>
    <row r="57">
      <c r="A57" s="31" t="n">
        <v>42</v>
      </c>
      <c r="B57" s="32">
        <f>IF(G56&gt;0,MIN($B$7,G56+D57),0)</f>
        <v/>
      </c>
      <c r="C57" s="32">
        <f>IF(G56&gt;0,MIN($B$7-D57,G56),0)</f>
        <v/>
      </c>
      <c r="D57" s="32">
        <f>IF(G56&gt;0,ROUND(G56*$B$5,2),0)</f>
        <v/>
      </c>
      <c r="E57" s="32">
        <f>IF(G56&gt;0,MIN(INPUT!$B$7,G56-C57),0)</f>
        <v/>
      </c>
      <c r="F57" s="32">
        <f>B57+E57</f>
        <v/>
      </c>
      <c r="G57" s="32">
        <f>IF(G56&gt;0,MAX(0,G56-C57-E57),0)</f>
        <v/>
      </c>
      <c r="H57" s="32">
        <f>H56+D57</f>
        <v/>
      </c>
    </row>
    <row r="58">
      <c r="A58" s="31" t="n">
        <v>43</v>
      </c>
      <c r="B58" s="32">
        <f>IF(G57&gt;0,MIN($B$7,G57+D58),0)</f>
        <v/>
      </c>
      <c r="C58" s="32">
        <f>IF(G57&gt;0,MIN($B$7-D58,G57),0)</f>
        <v/>
      </c>
      <c r="D58" s="32">
        <f>IF(G57&gt;0,ROUND(G57*$B$5,2),0)</f>
        <v/>
      </c>
      <c r="E58" s="32">
        <f>IF(G57&gt;0,MIN(INPUT!$B$7,G57-C58),0)</f>
        <v/>
      </c>
      <c r="F58" s="32">
        <f>B58+E58</f>
        <v/>
      </c>
      <c r="G58" s="32">
        <f>IF(G57&gt;0,MAX(0,G57-C58-E58),0)</f>
        <v/>
      </c>
      <c r="H58" s="32">
        <f>H57+D58</f>
        <v/>
      </c>
    </row>
    <row r="59">
      <c r="A59" s="31" t="n">
        <v>44</v>
      </c>
      <c r="B59" s="32">
        <f>IF(G58&gt;0,MIN($B$7,G58+D59),0)</f>
        <v/>
      </c>
      <c r="C59" s="32">
        <f>IF(G58&gt;0,MIN($B$7-D59,G58),0)</f>
        <v/>
      </c>
      <c r="D59" s="32">
        <f>IF(G58&gt;0,ROUND(G58*$B$5,2),0)</f>
        <v/>
      </c>
      <c r="E59" s="32">
        <f>IF(G58&gt;0,MIN(INPUT!$B$7,G58-C59),0)</f>
        <v/>
      </c>
      <c r="F59" s="32">
        <f>B59+E59</f>
        <v/>
      </c>
      <c r="G59" s="32">
        <f>IF(G58&gt;0,MAX(0,G58-C59-E59),0)</f>
        <v/>
      </c>
      <c r="H59" s="32">
        <f>H58+D59</f>
        <v/>
      </c>
    </row>
    <row r="60">
      <c r="A60" s="31" t="n">
        <v>45</v>
      </c>
      <c r="B60" s="32">
        <f>IF(G59&gt;0,MIN($B$7,G59+D60),0)</f>
        <v/>
      </c>
      <c r="C60" s="32">
        <f>IF(G59&gt;0,MIN($B$7-D60,G59),0)</f>
        <v/>
      </c>
      <c r="D60" s="32">
        <f>IF(G59&gt;0,ROUND(G59*$B$5,2),0)</f>
        <v/>
      </c>
      <c r="E60" s="32">
        <f>IF(G59&gt;0,MIN(INPUT!$B$7,G59-C60),0)</f>
        <v/>
      </c>
      <c r="F60" s="32">
        <f>B60+E60</f>
        <v/>
      </c>
      <c r="G60" s="32">
        <f>IF(G59&gt;0,MAX(0,G59-C60-E60),0)</f>
        <v/>
      </c>
      <c r="H60" s="32">
        <f>H59+D60</f>
        <v/>
      </c>
    </row>
    <row r="61">
      <c r="A61" s="31" t="n">
        <v>46</v>
      </c>
      <c r="B61" s="32">
        <f>IF(G60&gt;0,MIN($B$7,G60+D61),0)</f>
        <v/>
      </c>
      <c r="C61" s="32">
        <f>IF(G60&gt;0,MIN($B$7-D61,G60),0)</f>
        <v/>
      </c>
      <c r="D61" s="32">
        <f>IF(G60&gt;0,ROUND(G60*$B$5,2),0)</f>
        <v/>
      </c>
      <c r="E61" s="32">
        <f>IF(G60&gt;0,MIN(INPUT!$B$7,G60-C61),0)</f>
        <v/>
      </c>
      <c r="F61" s="32">
        <f>B61+E61</f>
        <v/>
      </c>
      <c r="G61" s="32">
        <f>IF(G60&gt;0,MAX(0,G60-C61-E61),0)</f>
        <v/>
      </c>
      <c r="H61" s="32">
        <f>H60+D61</f>
        <v/>
      </c>
    </row>
    <row r="62">
      <c r="A62" s="31" t="n">
        <v>47</v>
      </c>
      <c r="B62" s="32">
        <f>IF(G61&gt;0,MIN($B$7,G61+D62),0)</f>
        <v/>
      </c>
      <c r="C62" s="32">
        <f>IF(G61&gt;0,MIN($B$7-D62,G61),0)</f>
        <v/>
      </c>
      <c r="D62" s="32">
        <f>IF(G61&gt;0,ROUND(G61*$B$5,2),0)</f>
        <v/>
      </c>
      <c r="E62" s="32">
        <f>IF(G61&gt;0,MIN(INPUT!$B$7,G61-C62),0)</f>
        <v/>
      </c>
      <c r="F62" s="32">
        <f>B62+E62</f>
        <v/>
      </c>
      <c r="G62" s="32">
        <f>IF(G61&gt;0,MAX(0,G61-C62-E62),0)</f>
        <v/>
      </c>
      <c r="H62" s="32">
        <f>H61+D62</f>
        <v/>
      </c>
    </row>
    <row r="63">
      <c r="A63" s="31" t="n">
        <v>48</v>
      </c>
      <c r="B63" s="32">
        <f>IF(G62&gt;0,MIN($B$7,G62+D63),0)</f>
        <v/>
      </c>
      <c r="C63" s="32">
        <f>IF(G62&gt;0,MIN($B$7-D63,G62),0)</f>
        <v/>
      </c>
      <c r="D63" s="32">
        <f>IF(G62&gt;0,ROUND(G62*$B$5,2),0)</f>
        <v/>
      </c>
      <c r="E63" s="32">
        <f>IF(G62&gt;0,MIN(INPUT!$B$7,G62-C63),0)</f>
        <v/>
      </c>
      <c r="F63" s="32">
        <f>B63+E63</f>
        <v/>
      </c>
      <c r="G63" s="32">
        <f>IF(G62&gt;0,MAX(0,G62-C63-E63),0)</f>
        <v/>
      </c>
      <c r="H63" s="32">
        <f>H62+D63</f>
        <v/>
      </c>
    </row>
    <row r="64">
      <c r="A64" s="31" t="n">
        <v>49</v>
      </c>
      <c r="B64" s="32">
        <f>IF(G63&gt;0,MIN($B$7,G63+D64),0)</f>
        <v/>
      </c>
      <c r="C64" s="32">
        <f>IF(G63&gt;0,MIN($B$7-D64,G63),0)</f>
        <v/>
      </c>
      <c r="D64" s="32">
        <f>IF(G63&gt;0,ROUND(G63*$B$5,2),0)</f>
        <v/>
      </c>
      <c r="E64" s="32">
        <f>IF(G63&gt;0,MIN(INPUT!$B$7,G63-C64),0)</f>
        <v/>
      </c>
      <c r="F64" s="32">
        <f>B64+E64</f>
        <v/>
      </c>
      <c r="G64" s="32">
        <f>IF(G63&gt;0,MAX(0,G63-C64-E64),0)</f>
        <v/>
      </c>
      <c r="H64" s="32">
        <f>H63+D64</f>
        <v/>
      </c>
    </row>
    <row r="65">
      <c r="A65" s="31" t="n">
        <v>50</v>
      </c>
      <c r="B65" s="32">
        <f>IF(G64&gt;0,MIN($B$7,G64+D65),0)</f>
        <v/>
      </c>
      <c r="C65" s="32">
        <f>IF(G64&gt;0,MIN($B$7-D65,G64),0)</f>
        <v/>
      </c>
      <c r="D65" s="32">
        <f>IF(G64&gt;0,ROUND(G64*$B$5,2),0)</f>
        <v/>
      </c>
      <c r="E65" s="32">
        <f>IF(G64&gt;0,MIN(INPUT!$B$7,G64-C65),0)</f>
        <v/>
      </c>
      <c r="F65" s="32">
        <f>B65+E65</f>
        <v/>
      </c>
      <c r="G65" s="32">
        <f>IF(G64&gt;0,MAX(0,G64-C65-E65),0)</f>
        <v/>
      </c>
      <c r="H65" s="32">
        <f>H64+D65</f>
        <v/>
      </c>
    </row>
    <row r="66">
      <c r="A66" s="31" t="n">
        <v>51</v>
      </c>
      <c r="B66" s="32">
        <f>IF(G65&gt;0,MIN($B$7,G65+D66),0)</f>
        <v/>
      </c>
      <c r="C66" s="32">
        <f>IF(G65&gt;0,MIN($B$7-D66,G65),0)</f>
        <v/>
      </c>
      <c r="D66" s="32">
        <f>IF(G65&gt;0,ROUND(G65*$B$5,2),0)</f>
        <v/>
      </c>
      <c r="E66" s="32">
        <f>IF(G65&gt;0,MIN(INPUT!$B$7,G65-C66),0)</f>
        <v/>
      </c>
      <c r="F66" s="32">
        <f>B66+E66</f>
        <v/>
      </c>
      <c r="G66" s="32">
        <f>IF(G65&gt;0,MAX(0,G65-C66-E66),0)</f>
        <v/>
      </c>
      <c r="H66" s="32">
        <f>H65+D66</f>
        <v/>
      </c>
    </row>
    <row r="67">
      <c r="A67" s="31" t="n">
        <v>52</v>
      </c>
      <c r="B67" s="32">
        <f>IF(G66&gt;0,MIN($B$7,G66+D67),0)</f>
        <v/>
      </c>
      <c r="C67" s="32">
        <f>IF(G66&gt;0,MIN($B$7-D67,G66),0)</f>
        <v/>
      </c>
      <c r="D67" s="32">
        <f>IF(G66&gt;0,ROUND(G66*$B$5,2),0)</f>
        <v/>
      </c>
      <c r="E67" s="32">
        <f>IF(G66&gt;0,MIN(INPUT!$B$7,G66-C67),0)</f>
        <v/>
      </c>
      <c r="F67" s="32">
        <f>B67+E67</f>
        <v/>
      </c>
      <c r="G67" s="32">
        <f>IF(G66&gt;0,MAX(0,G66-C67-E67),0)</f>
        <v/>
      </c>
      <c r="H67" s="32">
        <f>H66+D67</f>
        <v/>
      </c>
    </row>
    <row r="68">
      <c r="A68" s="31" t="n">
        <v>53</v>
      </c>
      <c r="B68" s="32">
        <f>IF(G67&gt;0,MIN($B$7,G67+D68),0)</f>
        <v/>
      </c>
      <c r="C68" s="32">
        <f>IF(G67&gt;0,MIN($B$7-D68,G67),0)</f>
        <v/>
      </c>
      <c r="D68" s="32">
        <f>IF(G67&gt;0,ROUND(G67*$B$5,2),0)</f>
        <v/>
      </c>
      <c r="E68" s="32">
        <f>IF(G67&gt;0,MIN(INPUT!$B$7,G67-C68),0)</f>
        <v/>
      </c>
      <c r="F68" s="32">
        <f>B68+E68</f>
        <v/>
      </c>
      <c r="G68" s="32">
        <f>IF(G67&gt;0,MAX(0,G67-C68-E68),0)</f>
        <v/>
      </c>
      <c r="H68" s="32">
        <f>H67+D68</f>
        <v/>
      </c>
    </row>
    <row r="69">
      <c r="A69" s="31" t="n">
        <v>54</v>
      </c>
      <c r="B69" s="32">
        <f>IF(G68&gt;0,MIN($B$7,G68+D69),0)</f>
        <v/>
      </c>
      <c r="C69" s="32">
        <f>IF(G68&gt;0,MIN($B$7-D69,G68),0)</f>
        <v/>
      </c>
      <c r="D69" s="32">
        <f>IF(G68&gt;0,ROUND(G68*$B$5,2),0)</f>
        <v/>
      </c>
      <c r="E69" s="32">
        <f>IF(G68&gt;0,MIN(INPUT!$B$7,G68-C69),0)</f>
        <v/>
      </c>
      <c r="F69" s="32">
        <f>B69+E69</f>
        <v/>
      </c>
      <c r="G69" s="32">
        <f>IF(G68&gt;0,MAX(0,G68-C69-E69),0)</f>
        <v/>
      </c>
      <c r="H69" s="32">
        <f>H68+D69</f>
        <v/>
      </c>
    </row>
    <row r="70">
      <c r="A70" s="31" t="n">
        <v>55</v>
      </c>
      <c r="B70" s="32">
        <f>IF(G69&gt;0,MIN($B$7,G69+D70),0)</f>
        <v/>
      </c>
      <c r="C70" s="32">
        <f>IF(G69&gt;0,MIN($B$7-D70,G69),0)</f>
        <v/>
      </c>
      <c r="D70" s="32">
        <f>IF(G69&gt;0,ROUND(G69*$B$5,2),0)</f>
        <v/>
      </c>
      <c r="E70" s="32">
        <f>IF(G69&gt;0,MIN(INPUT!$B$7,G69-C70),0)</f>
        <v/>
      </c>
      <c r="F70" s="32">
        <f>B70+E70</f>
        <v/>
      </c>
      <c r="G70" s="32">
        <f>IF(G69&gt;0,MAX(0,G69-C70-E70),0)</f>
        <v/>
      </c>
      <c r="H70" s="32">
        <f>H69+D70</f>
        <v/>
      </c>
    </row>
    <row r="71">
      <c r="A71" s="31" t="n">
        <v>56</v>
      </c>
      <c r="B71" s="32">
        <f>IF(G70&gt;0,MIN($B$7,G70+D71),0)</f>
        <v/>
      </c>
      <c r="C71" s="32">
        <f>IF(G70&gt;0,MIN($B$7-D71,G70),0)</f>
        <v/>
      </c>
      <c r="D71" s="32">
        <f>IF(G70&gt;0,ROUND(G70*$B$5,2),0)</f>
        <v/>
      </c>
      <c r="E71" s="32">
        <f>IF(G70&gt;0,MIN(INPUT!$B$7,G70-C71),0)</f>
        <v/>
      </c>
      <c r="F71" s="32">
        <f>B71+E71</f>
        <v/>
      </c>
      <c r="G71" s="32">
        <f>IF(G70&gt;0,MAX(0,G70-C71-E71),0)</f>
        <v/>
      </c>
      <c r="H71" s="32">
        <f>H70+D71</f>
        <v/>
      </c>
    </row>
    <row r="72">
      <c r="A72" s="31" t="n">
        <v>57</v>
      </c>
      <c r="B72" s="32">
        <f>IF(G71&gt;0,MIN($B$7,G71+D72),0)</f>
        <v/>
      </c>
      <c r="C72" s="32">
        <f>IF(G71&gt;0,MIN($B$7-D72,G71),0)</f>
        <v/>
      </c>
      <c r="D72" s="32">
        <f>IF(G71&gt;0,ROUND(G71*$B$5,2),0)</f>
        <v/>
      </c>
      <c r="E72" s="32">
        <f>IF(G71&gt;0,MIN(INPUT!$B$7,G71-C72),0)</f>
        <v/>
      </c>
      <c r="F72" s="32">
        <f>B72+E72</f>
        <v/>
      </c>
      <c r="G72" s="32">
        <f>IF(G71&gt;0,MAX(0,G71-C72-E72),0)</f>
        <v/>
      </c>
      <c r="H72" s="32">
        <f>H71+D72</f>
        <v/>
      </c>
    </row>
    <row r="73">
      <c r="A73" s="31" t="n">
        <v>58</v>
      </c>
      <c r="B73" s="32">
        <f>IF(G72&gt;0,MIN($B$7,G72+D73),0)</f>
        <v/>
      </c>
      <c r="C73" s="32">
        <f>IF(G72&gt;0,MIN($B$7-D73,G72),0)</f>
        <v/>
      </c>
      <c r="D73" s="32">
        <f>IF(G72&gt;0,ROUND(G72*$B$5,2),0)</f>
        <v/>
      </c>
      <c r="E73" s="32">
        <f>IF(G72&gt;0,MIN(INPUT!$B$7,G72-C73),0)</f>
        <v/>
      </c>
      <c r="F73" s="32">
        <f>B73+E73</f>
        <v/>
      </c>
      <c r="G73" s="32">
        <f>IF(G72&gt;0,MAX(0,G72-C73-E73),0)</f>
        <v/>
      </c>
      <c r="H73" s="32">
        <f>H72+D73</f>
        <v/>
      </c>
    </row>
    <row r="74">
      <c r="A74" s="31" t="n">
        <v>59</v>
      </c>
      <c r="B74" s="32">
        <f>IF(G73&gt;0,MIN($B$7,G73+D74),0)</f>
        <v/>
      </c>
      <c r="C74" s="32">
        <f>IF(G73&gt;0,MIN($B$7-D74,G73),0)</f>
        <v/>
      </c>
      <c r="D74" s="32">
        <f>IF(G73&gt;0,ROUND(G73*$B$5,2),0)</f>
        <v/>
      </c>
      <c r="E74" s="32">
        <f>IF(G73&gt;0,MIN(INPUT!$B$7,G73-C74),0)</f>
        <v/>
      </c>
      <c r="F74" s="32">
        <f>B74+E74</f>
        <v/>
      </c>
      <c r="G74" s="32">
        <f>IF(G73&gt;0,MAX(0,G73-C74-E74),0)</f>
        <v/>
      </c>
      <c r="H74" s="32">
        <f>H73+D74</f>
        <v/>
      </c>
    </row>
    <row r="75">
      <c r="A75" s="31" t="n">
        <v>60</v>
      </c>
      <c r="B75" s="32">
        <f>IF(G74&gt;0,MIN($B$7,G74+D75),0)</f>
        <v/>
      </c>
      <c r="C75" s="32">
        <f>IF(G74&gt;0,MIN($B$7-D75,G74),0)</f>
        <v/>
      </c>
      <c r="D75" s="32">
        <f>IF(G74&gt;0,ROUND(G74*$B$5,2),0)</f>
        <v/>
      </c>
      <c r="E75" s="32">
        <f>IF(G74&gt;0,MIN(INPUT!$B$7,G74-C75),0)</f>
        <v/>
      </c>
      <c r="F75" s="32">
        <f>B75+E75</f>
        <v/>
      </c>
      <c r="G75" s="32">
        <f>IF(G74&gt;0,MAX(0,G74-C75-E75),0)</f>
        <v/>
      </c>
      <c r="H75" s="32">
        <f>H74+D75</f>
        <v/>
      </c>
    </row>
    <row r="77" ht="28" customHeight="1">
      <c r="A77" s="14" t="inlineStr">
        <is>
          <t xml:space="preserve">  SUMMARY WITH EXTRA PAYMENTS</t>
        </is>
      </c>
      <c r="B77" s="15" t="n"/>
      <c r="C77" s="15" t="n"/>
      <c r="D77" s="15" t="n"/>
      <c r="E77" s="15" t="n"/>
      <c r="F77" s="15" t="n"/>
      <c r="G77" s="15" t="n"/>
      <c r="H77" s="15" t="n"/>
    </row>
    <row r="78" ht="28" customHeight="1">
      <c r="A78" s="23" t="inlineStr">
        <is>
          <t>Total Payments Made</t>
        </is>
      </c>
      <c r="B78" s="24">
        <f>SUM(F16:F75)</f>
        <v/>
      </c>
    </row>
    <row r="79" ht="28" customHeight="1">
      <c r="A79" s="23" t="inlineStr">
        <is>
          <t>Total Interest Paid</t>
        </is>
      </c>
      <c r="B79" s="24">
        <f>SUM(D16:D75)</f>
        <v/>
      </c>
    </row>
    <row r="80" ht="28" customHeight="1">
      <c r="A80" s="23" t="inlineStr">
        <is>
          <t>Total Principal Paid</t>
        </is>
      </c>
      <c r="B80" s="24">
        <f>SUM(C16:C75)+SUM(E16:E75)</f>
        <v/>
      </c>
    </row>
    <row r="81" ht="28" customHeight="1">
      <c r="A81" s="23" t="inlineStr">
        <is>
          <t>Interest Savings (vs standard)</t>
        </is>
      </c>
      <c r="B81" s="24">
        <f>B10-SUM(D16:D75)</f>
        <v/>
      </c>
    </row>
    <row r="82" ht="28" customHeight="1">
      <c r="A82" s="23" t="inlineStr">
        <is>
          <t>Months with Payment</t>
        </is>
      </c>
      <c r="B82" s="26">
        <f>COUNTIF(B16:B75,"&gt;"&amp;0)</f>
        <v/>
      </c>
    </row>
    <row r="83" ht="28" customHeight="1">
      <c r="A83" s="23" t="inlineStr">
        <is>
          <t>Months Saved</t>
        </is>
      </c>
      <c r="B83" s="26">
        <f>B6-COUNTIF(B16:B75,"&gt;"&amp;0)</f>
        <v/>
      </c>
    </row>
  </sheetData>
  <mergeCells count="4">
    <mergeCell ref="A3:H3"/>
    <mergeCell ref="A14:H14"/>
    <mergeCell ref="A77:H77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3" t="inlineStr">
        <is>
          <t>LOAN AMORTIZATION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4" t="inlineStr">
        <is>
          <t xml:space="preserve">  LOAN OVERVIEW</t>
        </is>
      </c>
      <c r="B4" s="15" t="n"/>
      <c r="C4" s="15" t="n"/>
      <c r="D4" s="15" t="n"/>
      <c r="E4" s="15" t="n"/>
    </row>
    <row r="5" ht="32" customHeight="1">
      <c r="A5" s="16" t="inlineStr">
        <is>
          <t>Loan Amount</t>
        </is>
      </c>
      <c r="B5" s="34">
        <f>LOGIC!B4</f>
        <v/>
      </c>
    </row>
    <row r="6" ht="32" customHeight="1">
      <c r="A6" s="16" t="inlineStr">
        <is>
          <t>Annual Interest Rate</t>
        </is>
      </c>
      <c r="B6" s="35">
        <f>INPUT!B5</f>
        <v/>
      </c>
    </row>
    <row r="7" ht="32" customHeight="1">
      <c r="A7" s="16" t="inlineStr">
        <is>
          <t>Loan Term</t>
        </is>
      </c>
      <c r="B7" s="36">
        <f>INPUT!B6&amp;" months ("&amp;ROUND(INPUT!B6/12,1)&amp;" years)"</f>
        <v/>
      </c>
    </row>
    <row r="8" ht="32" customHeight="1">
      <c r="A8" s="16" t="inlineStr">
        <is>
          <t>Monthly Payment (PMT)</t>
        </is>
      </c>
      <c r="B8" s="37">
        <f>LOGIC!B7</f>
        <v/>
      </c>
    </row>
    <row r="9" ht="32" customHeight="1">
      <c r="A9" s="16" t="inlineStr">
        <is>
          <t>Monthly + Extra Payment</t>
        </is>
      </c>
      <c r="B9" s="38">
        <f>LOGIC!B8</f>
        <v/>
      </c>
    </row>
    <row r="11" ht="28" customHeight="1">
      <c r="A11" s="39" t="inlineStr">
        <is>
          <t xml:space="preserve">  TOTAL COST OF LOAN</t>
        </is>
      </c>
      <c r="B11" s="40" t="n"/>
      <c r="C11" s="40" t="n"/>
      <c r="D11" s="40" t="n"/>
      <c r="E11" s="40" t="n"/>
    </row>
    <row r="12" ht="32" customHeight="1">
      <c r="A12" s="16" t="inlineStr">
        <is>
          <t>Total Payments (standard)</t>
        </is>
      </c>
      <c r="B12" s="34">
        <f>LOGIC!B9</f>
        <v/>
      </c>
    </row>
    <row r="13" ht="32" customHeight="1">
      <c r="A13" s="16" t="inlineStr">
        <is>
          <t>Total Interest (standard)</t>
        </is>
      </c>
      <c r="B13" s="34">
        <f>LOGIC!B10</f>
        <v/>
      </c>
    </row>
    <row r="14" ht="32" customHeight="1">
      <c r="A14" s="16" t="inlineStr">
        <is>
          <t>Interest-to-Principal Ratio</t>
        </is>
      </c>
      <c r="B14" s="41">
        <f>LOGIC!B11</f>
        <v/>
      </c>
    </row>
    <row r="15" ht="32" customHeight="1">
      <c r="A15" s="16" t="inlineStr">
        <is>
          <t>Effective Annual Rate</t>
        </is>
      </c>
      <c r="B15" s="35">
        <f>LOGIC!B12</f>
        <v/>
      </c>
    </row>
    <row r="17" ht="28" customHeight="1">
      <c r="A17" s="12" t="inlineStr">
        <is>
          <t xml:space="preserve">  EXTRA PAYMENT IMPACT</t>
        </is>
      </c>
      <c r="B17" s="13" t="n"/>
      <c r="C17" s="13" t="n"/>
      <c r="D17" s="13" t="n"/>
      <c r="E17" s="13" t="n"/>
    </row>
    <row r="18" ht="32" customHeight="1">
      <c r="A18" s="16" t="inlineStr">
        <is>
          <t>Interest Savings</t>
        </is>
      </c>
      <c r="B18" s="34">
        <f>LOGIC!B81</f>
        <v/>
      </c>
    </row>
    <row r="19" ht="32" customHeight="1">
      <c r="A19" s="16" t="inlineStr">
        <is>
          <t>Months Saved</t>
        </is>
      </c>
      <c r="B19" s="42">
        <f>LOGIC!B83</f>
        <v/>
      </c>
    </row>
    <row r="20" ht="32" customHeight="1">
      <c r="A20" s="16" t="inlineStr">
        <is>
          <t>Actual Payoff Months</t>
        </is>
      </c>
      <c r="B20" s="42">
        <f>LOGIC!B82</f>
        <v/>
      </c>
    </row>
    <row r="22" ht="28" customHeight="1">
      <c r="A22" s="43" t="inlineStr">
        <is>
          <t xml:space="preserve">  AMORTIZATION PREVIEW (First 24 Months)</t>
        </is>
      </c>
      <c r="B22" s="44" t="n"/>
      <c r="C22" s="44" t="n"/>
      <c r="D22" s="44" t="n"/>
      <c r="E22" s="44" t="n"/>
    </row>
    <row r="23" ht="32" customHeight="1">
      <c r="A23" s="30" t="inlineStr">
        <is>
          <t>Month</t>
        </is>
      </c>
      <c r="B23" s="30" t="inlineStr">
        <is>
          <t>Payment</t>
        </is>
      </c>
      <c r="C23" s="30" t="inlineStr">
        <is>
          <t>Principal</t>
        </is>
      </c>
      <c r="D23" s="30" t="inlineStr">
        <is>
          <t>Interest</t>
        </is>
      </c>
      <c r="E23" s="30" t="inlineStr">
        <is>
          <t>Balance</t>
        </is>
      </c>
    </row>
    <row r="24">
      <c r="A24" s="45" t="n">
        <v>1</v>
      </c>
      <c r="B24" s="46">
        <f>LOGIC!B16</f>
        <v/>
      </c>
      <c r="C24" s="46">
        <f>LOGIC!C16</f>
        <v/>
      </c>
      <c r="D24" s="46">
        <f>LOGIC!D16</f>
        <v/>
      </c>
      <c r="E24" s="46">
        <f>LOGIC!G16</f>
        <v/>
      </c>
    </row>
    <row r="25">
      <c r="A25" s="45" t="n">
        <v>2</v>
      </c>
      <c r="B25" s="46">
        <f>LOGIC!B17</f>
        <v/>
      </c>
      <c r="C25" s="46">
        <f>LOGIC!C17</f>
        <v/>
      </c>
      <c r="D25" s="46">
        <f>LOGIC!D17</f>
        <v/>
      </c>
      <c r="E25" s="46">
        <f>LOGIC!G17</f>
        <v/>
      </c>
    </row>
    <row r="26">
      <c r="A26" s="45" t="n">
        <v>3</v>
      </c>
      <c r="B26" s="46">
        <f>LOGIC!B18</f>
        <v/>
      </c>
      <c r="C26" s="46">
        <f>LOGIC!C18</f>
        <v/>
      </c>
      <c r="D26" s="46">
        <f>LOGIC!D18</f>
        <v/>
      </c>
      <c r="E26" s="46">
        <f>LOGIC!G18</f>
        <v/>
      </c>
    </row>
    <row r="27">
      <c r="A27" s="45" t="n">
        <v>4</v>
      </c>
      <c r="B27" s="46">
        <f>LOGIC!B19</f>
        <v/>
      </c>
      <c r="C27" s="46">
        <f>LOGIC!C19</f>
        <v/>
      </c>
      <c r="D27" s="46">
        <f>LOGIC!D19</f>
        <v/>
      </c>
      <c r="E27" s="46">
        <f>LOGIC!G19</f>
        <v/>
      </c>
    </row>
    <row r="28">
      <c r="A28" s="45" t="n">
        <v>5</v>
      </c>
      <c r="B28" s="46">
        <f>LOGIC!B20</f>
        <v/>
      </c>
      <c r="C28" s="46">
        <f>LOGIC!C20</f>
        <v/>
      </c>
      <c r="D28" s="46">
        <f>LOGIC!D20</f>
        <v/>
      </c>
      <c r="E28" s="46">
        <f>LOGIC!G20</f>
        <v/>
      </c>
    </row>
    <row r="29">
      <c r="A29" s="45" t="n">
        <v>6</v>
      </c>
      <c r="B29" s="46">
        <f>LOGIC!B21</f>
        <v/>
      </c>
      <c r="C29" s="46">
        <f>LOGIC!C21</f>
        <v/>
      </c>
      <c r="D29" s="46">
        <f>LOGIC!D21</f>
        <v/>
      </c>
      <c r="E29" s="46">
        <f>LOGIC!G21</f>
        <v/>
      </c>
    </row>
    <row r="30">
      <c r="A30" s="45" t="n">
        <v>7</v>
      </c>
      <c r="B30" s="46">
        <f>LOGIC!B22</f>
        <v/>
      </c>
      <c r="C30" s="46">
        <f>LOGIC!C22</f>
        <v/>
      </c>
      <c r="D30" s="46">
        <f>LOGIC!D22</f>
        <v/>
      </c>
      <c r="E30" s="46">
        <f>LOGIC!G22</f>
        <v/>
      </c>
    </row>
    <row r="31">
      <c r="A31" s="45" t="n">
        <v>8</v>
      </c>
      <c r="B31" s="46">
        <f>LOGIC!B23</f>
        <v/>
      </c>
      <c r="C31" s="46">
        <f>LOGIC!C23</f>
        <v/>
      </c>
      <c r="D31" s="46">
        <f>LOGIC!D23</f>
        <v/>
      </c>
      <c r="E31" s="46">
        <f>LOGIC!G23</f>
        <v/>
      </c>
    </row>
    <row r="32">
      <c r="A32" s="45" t="n">
        <v>9</v>
      </c>
      <c r="B32" s="46">
        <f>LOGIC!B24</f>
        <v/>
      </c>
      <c r="C32" s="46">
        <f>LOGIC!C24</f>
        <v/>
      </c>
      <c r="D32" s="46">
        <f>LOGIC!D24</f>
        <v/>
      </c>
      <c r="E32" s="46">
        <f>LOGIC!G24</f>
        <v/>
      </c>
    </row>
    <row r="33">
      <c r="A33" s="45" t="n">
        <v>10</v>
      </c>
      <c r="B33" s="46">
        <f>LOGIC!B25</f>
        <v/>
      </c>
      <c r="C33" s="46">
        <f>LOGIC!C25</f>
        <v/>
      </c>
      <c r="D33" s="46">
        <f>LOGIC!D25</f>
        <v/>
      </c>
      <c r="E33" s="46">
        <f>LOGIC!G25</f>
        <v/>
      </c>
    </row>
    <row r="34">
      <c r="A34" s="45" t="n">
        <v>11</v>
      </c>
      <c r="B34" s="46">
        <f>LOGIC!B26</f>
        <v/>
      </c>
      <c r="C34" s="46">
        <f>LOGIC!C26</f>
        <v/>
      </c>
      <c r="D34" s="46">
        <f>LOGIC!D26</f>
        <v/>
      </c>
      <c r="E34" s="46">
        <f>LOGIC!G26</f>
        <v/>
      </c>
    </row>
    <row r="35">
      <c r="A35" s="45" t="n">
        <v>12</v>
      </c>
      <c r="B35" s="46">
        <f>LOGIC!B27</f>
        <v/>
      </c>
      <c r="C35" s="46">
        <f>LOGIC!C27</f>
        <v/>
      </c>
      <c r="D35" s="46">
        <f>LOGIC!D27</f>
        <v/>
      </c>
      <c r="E35" s="46">
        <f>LOGIC!G27</f>
        <v/>
      </c>
    </row>
    <row r="36">
      <c r="A36" s="45" t="n">
        <v>13</v>
      </c>
      <c r="B36" s="46">
        <f>LOGIC!B28</f>
        <v/>
      </c>
      <c r="C36" s="46">
        <f>LOGIC!C28</f>
        <v/>
      </c>
      <c r="D36" s="46">
        <f>LOGIC!D28</f>
        <v/>
      </c>
      <c r="E36" s="46">
        <f>LOGIC!G28</f>
        <v/>
      </c>
    </row>
    <row r="37">
      <c r="A37" s="45" t="n">
        <v>14</v>
      </c>
      <c r="B37" s="46">
        <f>LOGIC!B29</f>
        <v/>
      </c>
      <c r="C37" s="46">
        <f>LOGIC!C29</f>
        <v/>
      </c>
      <c r="D37" s="46">
        <f>LOGIC!D29</f>
        <v/>
      </c>
      <c r="E37" s="46">
        <f>LOGIC!G29</f>
        <v/>
      </c>
    </row>
    <row r="38">
      <c r="A38" s="45" t="n">
        <v>15</v>
      </c>
      <c r="B38" s="46">
        <f>LOGIC!B30</f>
        <v/>
      </c>
      <c r="C38" s="46">
        <f>LOGIC!C30</f>
        <v/>
      </c>
      <c r="D38" s="46">
        <f>LOGIC!D30</f>
        <v/>
      </c>
      <c r="E38" s="46">
        <f>LOGIC!G30</f>
        <v/>
      </c>
    </row>
    <row r="39">
      <c r="A39" s="45" t="n">
        <v>16</v>
      </c>
      <c r="B39" s="46">
        <f>LOGIC!B31</f>
        <v/>
      </c>
      <c r="C39" s="46">
        <f>LOGIC!C31</f>
        <v/>
      </c>
      <c r="D39" s="46">
        <f>LOGIC!D31</f>
        <v/>
      </c>
      <c r="E39" s="46">
        <f>LOGIC!G31</f>
        <v/>
      </c>
    </row>
    <row r="40">
      <c r="A40" s="45" t="n">
        <v>17</v>
      </c>
      <c r="B40" s="46">
        <f>LOGIC!B32</f>
        <v/>
      </c>
      <c r="C40" s="46">
        <f>LOGIC!C32</f>
        <v/>
      </c>
      <c r="D40" s="46">
        <f>LOGIC!D32</f>
        <v/>
      </c>
      <c r="E40" s="46">
        <f>LOGIC!G32</f>
        <v/>
      </c>
    </row>
    <row r="41">
      <c r="A41" s="45" t="n">
        <v>18</v>
      </c>
      <c r="B41" s="46">
        <f>LOGIC!B33</f>
        <v/>
      </c>
      <c r="C41" s="46">
        <f>LOGIC!C33</f>
        <v/>
      </c>
      <c r="D41" s="46">
        <f>LOGIC!D33</f>
        <v/>
      </c>
      <c r="E41" s="46">
        <f>LOGIC!G33</f>
        <v/>
      </c>
    </row>
    <row r="42">
      <c r="A42" s="45" t="n">
        <v>19</v>
      </c>
      <c r="B42" s="46">
        <f>LOGIC!B34</f>
        <v/>
      </c>
      <c r="C42" s="46">
        <f>LOGIC!C34</f>
        <v/>
      </c>
      <c r="D42" s="46">
        <f>LOGIC!D34</f>
        <v/>
      </c>
      <c r="E42" s="46">
        <f>LOGIC!G34</f>
        <v/>
      </c>
    </row>
    <row r="43">
      <c r="A43" s="45" t="n">
        <v>20</v>
      </c>
      <c r="B43" s="46">
        <f>LOGIC!B35</f>
        <v/>
      </c>
      <c r="C43" s="46">
        <f>LOGIC!C35</f>
        <v/>
      </c>
      <c r="D43" s="46">
        <f>LOGIC!D35</f>
        <v/>
      </c>
      <c r="E43" s="46">
        <f>LOGIC!G35</f>
        <v/>
      </c>
    </row>
    <row r="44">
      <c r="A44" s="45" t="n">
        <v>21</v>
      </c>
      <c r="B44" s="46">
        <f>LOGIC!B36</f>
        <v/>
      </c>
      <c r="C44" s="46">
        <f>LOGIC!C36</f>
        <v/>
      </c>
      <c r="D44" s="46">
        <f>LOGIC!D36</f>
        <v/>
      </c>
      <c r="E44" s="46">
        <f>LOGIC!G36</f>
        <v/>
      </c>
    </row>
    <row r="45">
      <c r="A45" s="45" t="n">
        <v>22</v>
      </c>
      <c r="B45" s="46">
        <f>LOGIC!B37</f>
        <v/>
      </c>
      <c r="C45" s="46">
        <f>LOGIC!C37</f>
        <v/>
      </c>
      <c r="D45" s="46">
        <f>LOGIC!D37</f>
        <v/>
      </c>
      <c r="E45" s="46">
        <f>LOGIC!G37</f>
        <v/>
      </c>
    </row>
    <row r="46">
      <c r="A46" s="45" t="n">
        <v>23</v>
      </c>
      <c r="B46" s="46">
        <f>LOGIC!B38</f>
        <v/>
      </c>
      <c r="C46" s="46">
        <f>LOGIC!C38</f>
        <v/>
      </c>
      <c r="D46" s="46">
        <f>LOGIC!D38</f>
        <v/>
      </c>
      <c r="E46" s="46">
        <f>LOGIC!G38</f>
        <v/>
      </c>
    </row>
    <row r="47">
      <c r="A47" s="45" t="n">
        <v>24</v>
      </c>
      <c r="B47" s="46">
        <f>LOGIC!B39</f>
        <v/>
      </c>
      <c r="C47" s="46">
        <f>LOGIC!C39</f>
        <v/>
      </c>
      <c r="D47" s="46">
        <f>LOGIC!D39</f>
        <v/>
      </c>
      <c r="E47" s="46">
        <f>LOGIC!G39</f>
        <v/>
      </c>
    </row>
    <row r="49" ht="24" customHeight="1">
      <c r="A49" s="47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1:E11"/>
    <mergeCell ref="A49:E49"/>
    <mergeCell ref="A1:E1"/>
    <mergeCell ref="A22:E22"/>
    <mergeCell ref="A17:E17"/>
  </mergeCells>
  <conditionalFormatting sqref="E24:E47">
    <cfRule type="dataBar" priority="1">
      <dataBar showValue="1">
        <cfvo type="min"/>
        <cfvo type="max"/>
        <color rgb="000891B2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