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README" sheetId="1" state="visible" r:id="rId1"/>
    <sheet xmlns:r="http://schemas.openxmlformats.org/officeDocument/2006/relationships" name="CONFIG" sheetId="2" state="visible" r:id="rId2"/>
    <sheet xmlns:r="http://schemas.openxmlformats.org/officeDocument/2006/relationships" name="INPUT" sheetId="3" state="visible" r:id="rId3"/>
    <sheet xmlns:r="http://schemas.openxmlformats.org/officeDocument/2006/relationships" name="LOGIC" sheetId="4" state="visible" r:id="rId4"/>
    <sheet xmlns:r="http://schemas.openxmlformats.org/officeDocument/2006/relationships" name="OUTPUT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5">
    <numFmt numFmtId="164" formatCode="0.0%"/>
    <numFmt numFmtId="165" formatCode="&quot;$&quot;#,##0"/>
    <numFmt numFmtId="166" formatCode="&quot;$&quot;#,##0.00"/>
    <numFmt numFmtId="167" formatCode="&quot;$&quot;#,##0.0000"/>
    <numFmt numFmtId="168" formatCode="0.00x"/>
  </numFmts>
  <fonts count="13">
    <font>
      <name val="Calibri"/>
      <family val="2"/>
      <color theme="1"/>
      <sz val="11"/>
      <scheme val="minor"/>
    </font>
    <font>
      <name val="Aptos"/>
      <b val="1"/>
      <color rgb="00FFFFFF"/>
      <sz val="18"/>
    </font>
    <font>
      <name val="Aptos"/>
      <color rgb="00FFFFFF"/>
      <sz val="10"/>
    </font>
    <font>
      <name val="Aptos"/>
      <b val="1"/>
      <color rgb="001E3A5F"/>
      <sz val="11"/>
    </font>
    <font>
      <name val="Aptos"/>
      <color rgb="00374151"/>
      <sz val="10"/>
    </font>
    <font>
      <name val="Aptos"/>
      <b val="1"/>
      <color rgb="00FFFFFF"/>
      <sz val="11"/>
    </font>
    <font>
      <name val="Aptos"/>
      <b val="1"/>
      <color rgb="00374151"/>
      <sz val="10"/>
    </font>
    <font>
      <name val="Aptos"/>
      <color rgb="00374151"/>
      <sz val="11"/>
    </font>
    <font>
      <name val="Aptos"/>
      <i val="1"/>
      <color rgb="006B7280"/>
      <sz val="9"/>
    </font>
    <font>
      <name val="Aptos"/>
      <b val="1"/>
      <color rgb="00FFFFFF"/>
      <sz val="10"/>
    </font>
    <font>
      <name val="Aptos"/>
      <b val="1"/>
      <color rgb="000F1B2D"/>
      <sz val="11"/>
    </font>
    <font>
      <name val="Aptos"/>
      <b val="1"/>
      <color rgb="00FFFFFF"/>
      <sz val="16"/>
    </font>
    <font>
      <name val="Aptos"/>
      <b val="1"/>
      <color rgb="000F1B2D"/>
      <sz val="13"/>
    </font>
  </fonts>
  <fills count="13">
    <fill>
      <patternFill/>
    </fill>
    <fill>
      <patternFill patternType="gray125"/>
    </fill>
    <fill>
      <patternFill patternType="solid">
        <fgColor rgb="000F1B2D"/>
        <bgColor rgb="000F1B2D"/>
      </patternFill>
    </fill>
    <fill>
      <patternFill patternType="solid">
        <fgColor rgb="001E3A5F"/>
        <bgColor rgb="001E3A5F"/>
      </patternFill>
    </fill>
    <fill>
      <patternFill patternType="solid">
        <fgColor rgb="007C3AED"/>
        <bgColor rgb="007C3AED"/>
      </patternFill>
    </fill>
    <fill>
      <patternFill patternType="solid">
        <fgColor rgb="00F5F3FF"/>
        <bgColor rgb="00F5F3FF"/>
      </patternFill>
    </fill>
    <fill>
      <patternFill patternType="solid">
        <fgColor rgb="0016A34A"/>
        <bgColor rgb="0016A34A"/>
      </patternFill>
    </fill>
    <fill>
      <patternFill patternType="solid">
        <fgColor rgb="00FFFFFF"/>
        <bgColor rgb="00FFFFFF"/>
      </patternFill>
    </fill>
    <fill>
      <patternFill patternType="solid">
        <fgColor rgb="00FFFDE7"/>
        <bgColor rgb="00FFFDE7"/>
      </patternFill>
    </fill>
    <fill>
      <patternFill patternType="solid">
        <fgColor rgb="00F1F5F9"/>
        <bgColor rgb="00F1F5F9"/>
      </patternFill>
    </fill>
    <fill>
      <patternFill patternType="solid">
        <fgColor rgb="00D97706"/>
        <bgColor rgb="00D97706"/>
      </patternFill>
    </fill>
    <fill>
      <patternFill patternType="solid">
        <fgColor rgb="00F0F9FF"/>
        <bgColor rgb="00F0F9FF"/>
      </patternFill>
    </fill>
    <fill>
      <patternFill patternType="solid">
        <fgColor rgb="000891B2"/>
        <bgColor rgb="000891B2"/>
      </patternFill>
    </fill>
  </fills>
  <borders count="2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</borders>
  <cellStyleXfs count="1">
    <xf numFmtId="0" fontId="0" fillId="0" borderId="0"/>
  </cellStyleXfs>
  <cellXfs count="56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0" fillId="2" borderId="0" pivotButton="0" quotePrefix="0" xfId="0"/>
    <xf numFmtId="0" fontId="2" fillId="3" borderId="0" applyAlignment="1" pivotButton="0" quotePrefix="0" xfId="0">
      <alignment horizontal="center" vertical="center"/>
    </xf>
    <xf numFmtId="0" fontId="0" fillId="3" borderId="0" pivotButton="0" quotePrefix="0" xfId="0"/>
    <xf numFmtId="0" fontId="3" fillId="0" borderId="0" applyAlignment="1" pivotButton="0" quotePrefix="0" xfId="0">
      <alignment vertical="top"/>
    </xf>
    <xf numFmtId="0" fontId="4" fillId="0" borderId="0" applyAlignment="1" pivotButton="0" quotePrefix="0" xfId="0">
      <alignment vertical="center" wrapText="1"/>
    </xf>
    <xf numFmtId="0" fontId="5" fillId="4" borderId="1" applyAlignment="1" pivotButton="0" quotePrefix="0" xfId="0">
      <alignment horizontal="left" vertical="center"/>
    </xf>
    <xf numFmtId="0" fontId="0" fillId="4" borderId="1" pivotButton="0" quotePrefix="0" xfId="0"/>
    <xf numFmtId="0" fontId="6" fillId="5" borderId="1" applyAlignment="1" pivotButton="0" quotePrefix="0" xfId="0">
      <alignment horizontal="left" vertical="center"/>
    </xf>
    <xf numFmtId="164" fontId="7" fillId="5" borderId="1" applyAlignment="1" pivotButton="0" quotePrefix="0" xfId="0">
      <alignment horizontal="center" vertical="center"/>
    </xf>
    <xf numFmtId="0" fontId="8" fillId="0" borderId="0" applyAlignment="1" pivotButton="0" quotePrefix="0" xfId="0">
      <alignment horizontal="left" vertical="center"/>
    </xf>
    <xf numFmtId="165" fontId="7" fillId="5" borderId="1" applyAlignment="1" pivotButton="0" quotePrefix="0" xfId="0">
      <alignment horizontal="center" vertical="center"/>
    </xf>
    <xf numFmtId="166" fontId="7" fillId="5" borderId="1" applyAlignment="1" pivotButton="0" quotePrefix="0" xfId="0">
      <alignment horizontal="center" vertical="center"/>
    </xf>
    <xf numFmtId="0" fontId="5" fillId="6" borderId="1" applyAlignment="1" pivotButton="0" quotePrefix="0" xfId="0">
      <alignment horizontal="left" vertical="center"/>
    </xf>
    <xf numFmtId="0" fontId="0" fillId="6" borderId="1" pivotButton="0" quotePrefix="0" xfId="0"/>
    <xf numFmtId="0" fontId="5" fillId="3" borderId="1" applyAlignment="1" pivotButton="0" quotePrefix="0" xfId="0">
      <alignment horizontal="left" vertical="center"/>
    </xf>
    <xf numFmtId="0" fontId="0" fillId="3" borderId="1" pivotButton="0" quotePrefix="0" xfId="0"/>
    <xf numFmtId="0" fontId="6" fillId="7" borderId="1" applyAlignment="1" pivotButton="0" quotePrefix="0" xfId="0">
      <alignment horizontal="left" vertical="center"/>
    </xf>
    <xf numFmtId="165" fontId="7" fillId="8" borderId="1" applyAlignment="1" pivotButton="0" quotePrefix="0" xfId="0">
      <alignment horizontal="center" vertical="center"/>
    </xf>
    <xf numFmtId="3" fontId="7" fillId="8" borderId="1" applyAlignment="1" pivotButton="0" quotePrefix="0" xfId="0">
      <alignment horizontal="center" vertical="center"/>
    </xf>
    <xf numFmtId="164" fontId="7" fillId="8" borderId="1" applyAlignment="1" pivotButton="0" quotePrefix="0" xfId="0">
      <alignment horizontal="center" vertical="center"/>
    </xf>
    <xf numFmtId="0" fontId="9" fillId="3" borderId="1" applyAlignment="1" pivotButton="0" quotePrefix="0" xfId="0">
      <alignment horizontal="center" vertical="center" wrapText="1"/>
    </xf>
    <xf numFmtId="0" fontId="7" fillId="8" borderId="1" applyAlignment="1" pivotButton="0" quotePrefix="0" xfId="0">
      <alignment horizontal="left" vertical="center"/>
    </xf>
    <xf numFmtId="10" fontId="7" fillId="9" borderId="1" applyAlignment="1" pivotButton="0" quotePrefix="0" xfId="0">
      <alignment horizontal="center" vertical="center"/>
    </xf>
    <xf numFmtId="0" fontId="7" fillId="8" borderId="1" applyAlignment="1" pivotButton="0" quotePrefix="0" xfId="0">
      <alignment horizontal="center" vertical="center"/>
    </xf>
    <xf numFmtId="0" fontId="5" fillId="10" borderId="1" applyAlignment="1" pivotButton="0" quotePrefix="0" xfId="0">
      <alignment horizontal="left" vertical="center"/>
    </xf>
    <xf numFmtId="0" fontId="0" fillId="10" borderId="1" pivotButton="0" quotePrefix="0" xfId="0"/>
    <xf numFmtId="0" fontId="6" fillId="9" borderId="1" applyAlignment="1" pivotButton="0" quotePrefix="0" xfId="0">
      <alignment horizontal="left" vertical="center"/>
    </xf>
    <xf numFmtId="165" fontId="10" fillId="9" borderId="1" applyAlignment="1" pivotButton="0" quotePrefix="0" xfId="0">
      <alignment horizontal="center" vertical="center"/>
    </xf>
    <xf numFmtId="164" fontId="10" fillId="9" borderId="1" applyAlignment="1" pivotButton="0" quotePrefix="0" xfId="0">
      <alignment horizontal="center" vertical="center"/>
    </xf>
    <xf numFmtId="3" fontId="10" fillId="9" borderId="1" applyAlignment="1" pivotButton="0" quotePrefix="0" xfId="0">
      <alignment horizontal="center" vertical="center"/>
    </xf>
    <xf numFmtId="167" fontId="10" fillId="9" borderId="1" applyAlignment="1" pivotButton="0" quotePrefix="0" xfId="0">
      <alignment horizontal="center" vertical="center"/>
    </xf>
    <xf numFmtId="10" fontId="10" fillId="9" borderId="1" applyAlignment="1" pivotButton="0" quotePrefix="0" xfId="0">
      <alignment horizontal="center" vertical="center"/>
    </xf>
    <xf numFmtId="166" fontId="10" fillId="9" borderId="1" applyAlignment="1" pivotButton="0" quotePrefix="0" xfId="0">
      <alignment horizontal="center" vertical="center"/>
    </xf>
    <xf numFmtId="168" fontId="10" fillId="9" borderId="1" applyAlignment="1" pivotButton="0" quotePrefix="0" xfId="0">
      <alignment horizontal="center" vertical="center"/>
    </xf>
    <xf numFmtId="0" fontId="10" fillId="9" borderId="1" applyAlignment="1" pivotButton="0" quotePrefix="0" xfId="0">
      <alignment horizontal="center" vertical="center"/>
    </xf>
    <xf numFmtId="0" fontId="7" fillId="9" borderId="1" applyAlignment="1" pivotButton="0" quotePrefix="0" xfId="0">
      <alignment horizontal="left" vertical="center"/>
    </xf>
    <xf numFmtId="3" fontId="7" fillId="9" borderId="1" applyAlignment="1" pivotButton="0" quotePrefix="0" xfId="0">
      <alignment horizontal="center" vertical="center"/>
    </xf>
    <xf numFmtId="166" fontId="7" fillId="9" borderId="1" applyAlignment="1" pivotButton="0" quotePrefix="0" xfId="0">
      <alignment horizontal="center" vertical="center"/>
    </xf>
    <xf numFmtId="0" fontId="11" fillId="2" borderId="0" applyAlignment="1" pivotButton="0" quotePrefix="0" xfId="0">
      <alignment horizontal="center" vertical="center"/>
    </xf>
    <xf numFmtId="165" fontId="12" fillId="11" borderId="1" applyAlignment="1" pivotButton="0" quotePrefix="0" xfId="0">
      <alignment horizontal="center" vertical="center"/>
    </xf>
    <xf numFmtId="0" fontId="5" fillId="12" borderId="1" applyAlignment="1" pivotButton="0" quotePrefix="0" xfId="0">
      <alignment horizontal="left" vertical="center"/>
    </xf>
    <xf numFmtId="0" fontId="0" fillId="12" borderId="1" pivotButton="0" quotePrefix="0" xfId="0"/>
    <xf numFmtId="167" fontId="12" fillId="11" borderId="1" applyAlignment="1" pivotButton="0" quotePrefix="0" xfId="0">
      <alignment horizontal="center" vertical="center"/>
    </xf>
    <xf numFmtId="166" fontId="12" fillId="11" borderId="1" applyAlignment="1" pivotButton="0" quotePrefix="0" xfId="0">
      <alignment horizontal="center" vertical="center"/>
    </xf>
    <xf numFmtId="10" fontId="12" fillId="11" borderId="1" applyAlignment="1" pivotButton="0" quotePrefix="0" xfId="0">
      <alignment horizontal="center" vertical="center"/>
    </xf>
    <xf numFmtId="168" fontId="12" fillId="11" borderId="1" applyAlignment="1" pivotButton="0" quotePrefix="0" xfId="0">
      <alignment horizontal="center" vertical="center"/>
    </xf>
    <xf numFmtId="0" fontId="12" fillId="11" borderId="1" applyAlignment="1" pivotButton="0" quotePrefix="0" xfId="0">
      <alignment horizontal="center" vertical="center"/>
    </xf>
    <xf numFmtId="0" fontId="5" fillId="2" borderId="1" applyAlignment="1" pivotButton="0" quotePrefix="0" xfId="0">
      <alignment horizontal="left" vertical="center"/>
    </xf>
    <xf numFmtId="0" fontId="0" fillId="2" borderId="1" pivotButton="0" quotePrefix="0" xfId="0"/>
    <xf numFmtId="0" fontId="7" fillId="7" borderId="1" applyAlignment="1" pivotButton="0" quotePrefix="0" xfId="0">
      <alignment horizontal="left" vertical="center"/>
    </xf>
    <xf numFmtId="3" fontId="7" fillId="7" borderId="1" applyAlignment="1" pivotButton="0" quotePrefix="0" xfId="0">
      <alignment horizontal="center" vertical="center"/>
    </xf>
    <xf numFmtId="166" fontId="7" fillId="7" borderId="1" applyAlignment="1" pivotButton="0" quotePrefix="0" xfId="0">
      <alignment horizontal="center" vertical="center"/>
    </xf>
    <xf numFmtId="10" fontId="7" fillId="7" borderId="1" applyAlignment="1" pivotButton="0" quotePrefix="0" xfId="0">
      <alignment horizontal="center" vertical="center"/>
    </xf>
    <xf numFmtId="0" fontId="8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ont>
        <name val="Aptos"/>
        <b val="1"/>
        <color rgb="0016A34A"/>
        <sz val="10"/>
      </font>
      <fill>
        <patternFill patternType="solid">
          <fgColor rgb="00DCFCE7"/>
          <bgColor rgb="00DCFCE7"/>
        </patternFill>
      </fill>
    </dxf>
    <dxf>
      <font>
        <name val="Aptos"/>
        <b val="1"/>
        <color rgb="00DC2626"/>
        <sz val="10"/>
      </font>
      <fill>
        <patternFill patternType="solid">
          <fgColor rgb="00FEE2E2"/>
          <bgColor rgb="00FEE2E2"/>
        </patternFill>
      </fill>
    </dxf>
    <dxf>
      <font>
        <name val="Aptos"/>
        <b val="1"/>
        <color rgb="00D97706"/>
        <sz val="10"/>
      </font>
      <fill>
        <patternFill patternType="solid">
          <fgColor rgb="00FEF3C7"/>
          <bgColor rgb="00FEF3C7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styles" Target="styles.xml" Id="rId6"/><Relationship Type="http://schemas.openxmlformats.org/officeDocument/2006/relationships/theme" Target="theme/theme1.xml" Id="rId7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1E3A5F"/>
    <outlinePr summaryBelow="1" summaryRight="1"/>
    <pageSetUpPr/>
  </sheetPr>
  <dimension ref="A1:B29"/>
  <sheetViews>
    <sheetView showGridLines="0" zoomScale="110" workbookViewId="0">
      <selection activeCell="A1" sqref="A1"/>
    </sheetView>
  </sheetViews>
  <sheetFormatPr baseColWidth="8" defaultRowHeight="15"/>
  <cols>
    <col width="22" customWidth="1" min="1" max="1"/>
    <col width="80" customWidth="1" min="2" max="2"/>
  </cols>
  <sheetData>
    <row r="1" ht="50" customHeight="1">
      <c r="A1" s="1" t="inlineStr">
        <is>
          <t>DIVIDEND DISTRIBUTION PLANNER</t>
        </is>
      </c>
      <c r="B1" s="2" t="n"/>
    </row>
    <row r="2" ht="24" customHeight="1">
      <c r="A2" s="3" t="inlineStr">
        <is>
          <t>RangeLead.com  |  Auto-Calculated Spreadsheet</t>
        </is>
      </c>
      <c r="B2" s="4" t="n"/>
    </row>
    <row r="4">
      <c r="A4" s="5" t="inlineStr">
        <is>
          <t>PURPOSE</t>
        </is>
      </c>
    </row>
    <row r="5" ht="58" customHeight="1">
      <c r="A5" s="6" t="inlineStr">
        <is>
          <t>Plan and model dividend distributions based on net income, retained earnings, and shareholder ownership. Ensure payout ratios remain sustainable while maximizing shareholder returns.</t>
        </is>
      </c>
    </row>
    <row r="7">
      <c r="A7" s="5" t="inlineStr">
        <is>
          <t>REQUIRED INPUTS (INPUT sheet)</t>
        </is>
      </c>
    </row>
    <row r="8" ht="22" customHeight="1">
      <c r="A8" s="6" t="inlineStr">
        <is>
          <t xml:space="preserve">  • Net Income for the period</t>
        </is>
      </c>
    </row>
    <row r="9" ht="22" customHeight="1">
      <c r="A9" s="6" t="inlineStr">
        <is>
          <t xml:space="preserve">  • Retained Earnings balance</t>
        </is>
      </c>
    </row>
    <row r="10" ht="22" customHeight="1">
      <c r="A10" s="6" t="inlineStr">
        <is>
          <t xml:space="preserve">  • Legal / statutory reserve requirement (%)</t>
        </is>
      </c>
    </row>
    <row r="11" ht="22" customHeight="1">
      <c r="A11" s="6" t="inlineStr">
        <is>
          <t xml:space="preserve">  • Shareholder names with share counts</t>
        </is>
      </c>
    </row>
    <row r="13">
      <c r="A13" s="5" t="inlineStr">
        <is>
          <t>OUTPUTS (OUTPUT sheet)</t>
        </is>
      </c>
    </row>
    <row r="14" ht="22" customHeight="1">
      <c r="A14" s="6" t="inlineStr">
        <is>
          <t xml:space="preserve">  • Distributable Amount</t>
        </is>
      </c>
    </row>
    <row r="15" ht="22" customHeight="1">
      <c r="A15" s="6" t="inlineStr">
        <is>
          <t xml:space="preserve">  • Dividend Per Share (DPS)</t>
        </is>
      </c>
    </row>
    <row r="16" ht="22" customHeight="1">
      <c r="A16" s="6" t="inlineStr">
        <is>
          <t xml:space="preserve">  • Payout Ratio</t>
        </is>
      </c>
    </row>
    <row r="17" ht="22" customHeight="1">
      <c r="A17" s="6" t="inlineStr">
        <is>
          <t xml:space="preserve">  • Retention Rate</t>
        </is>
      </c>
    </row>
    <row r="18" ht="22" customHeight="1">
      <c r="A18" s="6" t="inlineStr">
        <is>
          <t xml:space="preserve">  • Per-shareholder dividend breakdown</t>
        </is>
      </c>
    </row>
    <row r="19" ht="22" customHeight="1">
      <c r="A19" s="6" t="inlineStr">
        <is>
          <t xml:space="preserve">  • Sustainability assessment</t>
        </is>
      </c>
    </row>
    <row r="21">
      <c r="A21" s="5" t="inlineStr">
        <is>
          <t>DO NOT EDIT</t>
        </is>
      </c>
    </row>
    <row r="22" ht="22" customHeight="1">
      <c r="A22" s="6" t="inlineStr">
        <is>
          <t xml:space="preserve">  • LOGIC sheet — contains all calculations</t>
        </is>
      </c>
    </row>
    <row r="23" ht="22" customHeight="1">
      <c r="A23" s="6" t="inlineStr">
        <is>
          <t xml:space="preserve">  • OUTPUT sheet — displays results from LOGIC</t>
        </is>
      </c>
    </row>
    <row r="24" ht="22" customHeight="1">
      <c r="A24" s="6" t="inlineStr">
        <is>
          <t xml:space="preserve">  • CONFIG sheet — contains constants and rates</t>
        </is>
      </c>
    </row>
    <row r="26">
      <c r="A26" s="5" t="inlineStr">
        <is>
          <t>HOW TO USE</t>
        </is>
      </c>
    </row>
    <row r="27" ht="22" customHeight="1">
      <c r="A27" s="6" t="inlineStr">
        <is>
          <t xml:space="preserve">  • Go to the INPUT sheet and fill in the yellow-highlighted cells</t>
        </is>
      </c>
    </row>
    <row r="28" ht="22" customHeight="1">
      <c r="A28" s="6" t="inlineStr">
        <is>
          <t xml:space="preserve">  • Results auto-calculate instantly on the OUTPUT sheet</t>
        </is>
      </c>
    </row>
    <row r="29" ht="22" customHeight="1">
      <c r="A29" s="6" t="inlineStr">
        <is>
          <t xml:space="preserve">  • Adjust CONFIG values only if you understand the assumptions</t>
        </is>
      </c>
    </row>
  </sheetData>
  <mergeCells count="19">
    <mergeCell ref="A24:B24"/>
    <mergeCell ref="A15:B15"/>
    <mergeCell ref="A11:B11"/>
    <mergeCell ref="A1:B1"/>
    <mergeCell ref="A16:B16"/>
    <mergeCell ref="A18:B18"/>
    <mergeCell ref="A27:B27"/>
    <mergeCell ref="A2:B2"/>
    <mergeCell ref="A5:B5"/>
    <mergeCell ref="A14:B14"/>
    <mergeCell ref="A23:B23"/>
    <mergeCell ref="A17:B17"/>
    <mergeCell ref="A8:B8"/>
    <mergeCell ref="A22:B22"/>
    <mergeCell ref="A29:B29"/>
    <mergeCell ref="A19:B19"/>
    <mergeCell ref="A10:B10"/>
    <mergeCell ref="A28:B28"/>
    <mergeCell ref="A9:B9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7C3AED"/>
    <outlinePr summaryBelow="1" summaryRight="1"/>
    <pageSetUpPr/>
  </sheetPr>
  <dimension ref="A1:C7"/>
  <sheetViews>
    <sheetView showGridLines="0" zoomScale="110" workbookViewId="0">
      <selection activeCell="A1" sqref="A1"/>
    </sheetView>
  </sheetViews>
  <sheetFormatPr baseColWidth="8" defaultRowHeight="15"/>
  <cols>
    <col width="30" customWidth="1" min="1" max="1"/>
    <col width="16" customWidth="1" min="2" max="2"/>
    <col width="30" customWidth="1" min="3" max="3"/>
    <col width="16" customWidth="1" min="4" max="4"/>
  </cols>
  <sheetData>
    <row r="1" ht="28" customHeight="1">
      <c r="A1" s="7" t="inlineStr">
        <is>
          <t xml:space="preserve">  CONFIGURATION — Constants &amp; Assumptions</t>
        </is>
      </c>
      <c r="B1" s="8" t="n"/>
      <c r="C1" s="8" t="n"/>
    </row>
    <row r="3" ht="26" customHeight="1">
      <c r="A3" s="9" t="inlineStr">
        <is>
          <t>Legal Reserve Requirement (%)</t>
        </is>
      </c>
      <c r="B3" s="10" t="n">
        <v>0.1</v>
      </c>
      <c r="C3" s="11" t="inlineStr">
        <is>
          <t>Minimum % of net income kept as legal reserve</t>
        </is>
      </c>
    </row>
    <row r="4" ht="26" customHeight="1">
      <c r="A4" s="9" t="inlineStr">
        <is>
          <t>Max Payout Ratio</t>
        </is>
      </c>
      <c r="B4" s="10" t="n">
        <v>0.7</v>
      </c>
      <c r="C4" s="11" t="inlineStr">
        <is>
          <t>Maximum recommended payout ratio</t>
        </is>
      </c>
    </row>
    <row r="5" ht="26" customHeight="1">
      <c r="A5" s="9" t="inlineStr">
        <is>
          <t>Min Retained Earnings Floor</t>
        </is>
      </c>
      <c r="B5" s="12" t="n">
        <v>50000</v>
      </c>
      <c r="C5" s="11" t="inlineStr">
        <is>
          <t>Minimum retained earnings to maintain</t>
        </is>
      </c>
    </row>
    <row r="6" ht="26" customHeight="1">
      <c r="A6" s="9" t="inlineStr">
        <is>
          <t>Dividend Tax Rate</t>
        </is>
      </c>
      <c r="B6" s="10" t="n">
        <v>0.15</v>
      </c>
      <c r="C6" s="11" t="inlineStr">
        <is>
          <t>Withholding tax on dividends</t>
        </is>
      </c>
    </row>
    <row r="7" ht="26" customHeight="1">
      <c r="A7" s="9" t="inlineStr">
        <is>
          <t>Par Value Per Share</t>
        </is>
      </c>
      <c r="B7" s="13" t="n">
        <v>1</v>
      </c>
      <c r="C7" s="11" t="inlineStr">
        <is>
          <t>Par value per share</t>
        </is>
      </c>
    </row>
  </sheetData>
  <mergeCells count="1">
    <mergeCell ref="A1:C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tabColor rgb="0016A34A"/>
    <outlinePr summaryBelow="1" summaryRight="1"/>
    <pageSetUpPr/>
  </sheetPr>
  <dimension ref="A1:E22"/>
  <sheetViews>
    <sheetView showGridLines="0" zoomScale="110" workbookViewId="0">
      <selection activeCell="A1" sqref="A1"/>
    </sheetView>
  </sheetViews>
  <sheetFormatPr baseColWidth="8" defaultRowHeight="15"/>
  <cols>
    <col width="30" customWidth="1" min="1" max="1"/>
    <col width="18" customWidth="1" min="2" max="2"/>
    <col width="18" customWidth="1" min="3" max="3"/>
    <col width="18" customWidth="1" min="4" max="4"/>
    <col width="14" customWidth="1" min="5" max="5"/>
    <col width="16" customWidth="1" min="6" max="6"/>
    <col width="16" customWidth="1" min="7" max="7"/>
    <col width="16" customWidth="1" min="8" max="8"/>
  </cols>
  <sheetData>
    <row r="1" ht="28" customHeight="1">
      <c r="A1" s="14" t="inlineStr">
        <is>
          <t xml:space="preserve">  DIVIDEND INPUTS — Enter your data in yellow cells</t>
        </is>
      </c>
      <c r="B1" s="15" t="n"/>
      <c r="C1" s="15" t="n"/>
      <c r="D1" s="15" t="n"/>
      <c r="E1" s="15" t="n"/>
    </row>
    <row r="3" ht="28" customHeight="1">
      <c r="A3" s="16" t="inlineStr">
        <is>
          <t xml:space="preserve">  FINANCIAL DATA</t>
        </is>
      </c>
      <c r="B3" s="17" t="n"/>
      <c r="C3" s="17" t="n"/>
      <c r="D3" s="17" t="n"/>
      <c r="E3" s="17" t="n"/>
    </row>
    <row r="4" ht="28" customHeight="1">
      <c r="A4" s="18" t="inlineStr">
        <is>
          <t>Net Income (Current Period)</t>
        </is>
      </c>
      <c r="B4" s="19" t="n">
        <v>500000</v>
      </c>
      <c r="C4" s="11" t="inlineStr">
        <is>
          <t>Total net income for the period</t>
        </is>
      </c>
    </row>
    <row r="5" ht="28" customHeight="1">
      <c r="A5" s="18" t="inlineStr">
        <is>
          <t>Retained Earnings (Beginning)</t>
        </is>
      </c>
      <c r="B5" s="19" t="n">
        <v>1200000</v>
      </c>
      <c r="C5" s="11" t="inlineStr">
        <is>
          <t>Balance at start of period</t>
        </is>
      </c>
    </row>
    <row r="6" ht="28" customHeight="1">
      <c r="A6" s="18" t="inlineStr">
        <is>
          <t>Prior Period Dividends Paid</t>
        </is>
      </c>
      <c r="B6" s="19" t="n">
        <v>200000</v>
      </c>
      <c r="C6" s="11" t="inlineStr">
        <is>
          <t>Dividends paid last period</t>
        </is>
      </c>
    </row>
    <row r="7" ht="28" customHeight="1">
      <c r="A7" s="18" t="inlineStr">
        <is>
          <t>Total Outstanding Shares</t>
        </is>
      </c>
      <c r="B7" s="20" t="n">
        <v>100000</v>
      </c>
      <c r="C7" s="11" t="inlineStr">
        <is>
          <t>Total common shares outstanding</t>
        </is>
      </c>
    </row>
    <row r="8" ht="28" customHeight="1">
      <c r="A8" s="18" t="inlineStr">
        <is>
          <t>Preferred Dividend Obligation</t>
        </is>
      </c>
      <c r="B8" s="19" t="n">
        <v>25000</v>
      </c>
      <c r="C8" s="11" t="inlineStr">
        <is>
          <t>Required preferred dividends</t>
        </is>
      </c>
    </row>
    <row r="9" ht="28" customHeight="1">
      <c r="A9" s="18" t="inlineStr">
        <is>
          <t>Target Payout Ratio</t>
        </is>
      </c>
      <c r="B9" s="21" t="n">
        <v>0.4</v>
      </c>
      <c r="C9" s="11" t="inlineStr">
        <is>
          <t>Desired % of income to distribute</t>
        </is>
      </c>
    </row>
    <row r="11" ht="28" customHeight="1">
      <c r="A11" s="16" t="inlineStr">
        <is>
          <t xml:space="preserve">  SHAREHOLDERS</t>
        </is>
      </c>
      <c r="B11" s="17" t="n"/>
      <c r="C11" s="17" t="n"/>
      <c r="D11" s="17" t="n"/>
      <c r="E11" s="17" t="n"/>
    </row>
    <row r="12" ht="32" customHeight="1">
      <c r="A12" s="22" t="inlineStr">
        <is>
          <t>Shareholder Name</t>
        </is>
      </c>
      <c r="B12" s="22" t="inlineStr">
        <is>
          <t>Shares Owned</t>
        </is>
      </c>
      <c r="C12" s="22" t="inlineStr">
        <is>
          <t>% Ownership</t>
        </is>
      </c>
      <c r="D12" s="22" t="inlineStr">
        <is>
          <t>Class</t>
        </is>
      </c>
      <c r="E12" s="22" t="inlineStr">
        <is>
          <t>Status</t>
        </is>
      </c>
    </row>
    <row r="13">
      <c r="A13" s="23" t="inlineStr">
        <is>
          <t>John Smith</t>
        </is>
      </c>
      <c r="B13" s="20" t="n">
        <v>25000</v>
      </c>
      <c r="C13" s="24">
        <f>IF(B$7&gt;0,B13/B$7,0)</f>
        <v/>
      </c>
      <c r="D13" s="25" t="inlineStr">
        <is>
          <t>Common</t>
        </is>
      </c>
      <c r="E13" s="25" t="inlineStr">
        <is>
          <t>Active</t>
        </is>
      </c>
    </row>
    <row r="14">
      <c r="A14" s="23" t="inlineStr">
        <is>
          <t>Jane Doe</t>
        </is>
      </c>
      <c r="B14" s="20" t="n">
        <v>20000</v>
      </c>
      <c r="C14" s="24">
        <f>IF(B$7&gt;0,B14/B$7,0)</f>
        <v/>
      </c>
      <c r="D14" s="25" t="inlineStr">
        <is>
          <t>Common</t>
        </is>
      </c>
      <c r="E14" s="25" t="inlineStr">
        <is>
          <t>Active</t>
        </is>
      </c>
    </row>
    <row r="15">
      <c r="A15" s="23" t="inlineStr">
        <is>
          <t>Acme Holdings LLC</t>
        </is>
      </c>
      <c r="B15" s="20" t="n">
        <v>30000</v>
      </c>
      <c r="C15" s="24">
        <f>IF(B$7&gt;0,B15/B$7,0)</f>
        <v/>
      </c>
      <c r="D15" s="25" t="inlineStr">
        <is>
          <t>Common</t>
        </is>
      </c>
      <c r="E15" s="25" t="inlineStr">
        <is>
          <t>Active</t>
        </is>
      </c>
    </row>
    <row r="16">
      <c r="A16" s="23" t="inlineStr">
        <is>
          <t>Robert Chen</t>
        </is>
      </c>
      <c r="B16" s="20" t="n">
        <v>15000</v>
      </c>
      <c r="C16" s="24">
        <f>IF(B$7&gt;0,B16/B$7,0)</f>
        <v/>
      </c>
      <c r="D16" s="25" t="inlineStr">
        <is>
          <t>Common</t>
        </is>
      </c>
      <c r="E16" s="25" t="inlineStr">
        <is>
          <t>Active</t>
        </is>
      </c>
    </row>
    <row r="17">
      <c r="A17" s="23" t="inlineStr">
        <is>
          <t>Maria Garcia</t>
        </is>
      </c>
      <c r="B17" s="20" t="n">
        <v>10000</v>
      </c>
      <c r="C17" s="24">
        <f>IF(B$7&gt;0,B17/B$7,0)</f>
        <v/>
      </c>
      <c r="D17" s="25" t="inlineStr">
        <is>
          <t>Common</t>
        </is>
      </c>
      <c r="E17" s="25" t="inlineStr">
        <is>
          <t>Active</t>
        </is>
      </c>
    </row>
    <row r="18">
      <c r="A18" s="23" t="n"/>
      <c r="B18" s="20" t="n"/>
      <c r="C18" s="24">
        <f>IF(B$7&gt;0,B18/B$7,0)</f>
        <v/>
      </c>
      <c r="D18" s="25" t="n"/>
      <c r="E18" s="25" t="n"/>
    </row>
    <row r="19">
      <c r="A19" s="23" t="n"/>
      <c r="B19" s="20" t="n"/>
      <c r="C19" s="24">
        <f>IF(B$7&gt;0,B19/B$7,0)</f>
        <v/>
      </c>
      <c r="D19" s="25" t="n"/>
      <c r="E19" s="25" t="n"/>
    </row>
    <row r="20">
      <c r="A20" s="23" t="n"/>
      <c r="B20" s="20" t="n"/>
      <c r="C20" s="24">
        <f>IF(B$7&gt;0,B20/B$7,0)</f>
        <v/>
      </c>
      <c r="D20" s="25" t="n"/>
      <c r="E20" s="25" t="n"/>
    </row>
    <row r="21">
      <c r="A21" s="23" t="n"/>
      <c r="B21" s="20" t="n"/>
      <c r="C21" s="24">
        <f>IF(B$7&gt;0,B21/B$7,0)</f>
        <v/>
      </c>
      <c r="D21" s="25" t="n"/>
      <c r="E21" s="25" t="n"/>
    </row>
    <row r="22">
      <c r="A22" s="23" t="n"/>
      <c r="B22" s="20" t="n"/>
      <c r="C22" s="24">
        <f>IF(B$7&gt;0,B22/B$7,0)</f>
        <v/>
      </c>
      <c r="D22" s="25" t="n"/>
      <c r="E22" s="25" t="n"/>
    </row>
  </sheetData>
  <mergeCells count="3">
    <mergeCell ref="A11:E11"/>
    <mergeCell ref="A1:E1"/>
    <mergeCell ref="A3:E3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tabColor rgb="00D97706"/>
    <outlinePr summaryBelow="1" summaryRight="1"/>
    <pageSetUpPr/>
  </sheetPr>
  <dimension ref="A1:D57"/>
  <sheetViews>
    <sheetView showGridLines="0" zoomScale="110" workbookViewId="0">
      <selection activeCell="A1" sqref="A1"/>
    </sheetView>
  </sheetViews>
  <sheetFormatPr baseColWidth="8" defaultRowHeight="15"/>
  <cols>
    <col width="34" customWidth="1" min="1" max="1"/>
    <col width="20" customWidth="1" min="2" max="2"/>
    <col width="20" customWidth="1" min="3" max="3"/>
    <col width="20" customWidth="1" min="4" max="4"/>
    <col width="16" customWidth="1" min="5" max="5"/>
    <col width="16" customWidth="1" min="6" max="6"/>
    <col width="16" customWidth="1" min="7" max="7"/>
    <col width="16" customWidth="1" min="8" max="8"/>
    <col width="16" customWidth="1" min="9" max="9"/>
    <col width="16" customWidth="1" min="10" max="10"/>
  </cols>
  <sheetData>
    <row r="1" ht="28" customHeight="1">
      <c r="A1" s="26" t="inlineStr">
        <is>
          <t xml:space="preserve">  CALCULATIONS — All formulas, do NOT edit</t>
        </is>
      </c>
      <c r="B1" s="27" t="n"/>
      <c r="C1" s="27" t="n"/>
      <c r="D1" s="27" t="n"/>
    </row>
    <row r="3" ht="28" customHeight="1">
      <c r="A3" s="16" t="inlineStr">
        <is>
          <t xml:space="preserve">  DISTRIBUTABLE AMOUNT CALCULATION</t>
        </is>
      </c>
      <c r="B3" s="17" t="n"/>
      <c r="C3" s="17" t="n"/>
      <c r="D3" s="17" t="n"/>
    </row>
    <row r="4" ht="28" customHeight="1">
      <c r="A4" s="28" t="inlineStr">
        <is>
          <t>Net Income</t>
        </is>
      </c>
      <c r="B4" s="29">
        <f>INPUT!B4</f>
        <v/>
      </c>
    </row>
    <row r="5" ht="28" customHeight="1">
      <c r="A5" s="28" t="inlineStr">
        <is>
          <t>Legal Reserve Deduction</t>
        </is>
      </c>
      <c r="B5" s="29">
        <f>INPUT!B4*CONFIG!B3</f>
        <v/>
      </c>
    </row>
    <row r="6" ht="28" customHeight="1">
      <c r="A6" s="28" t="inlineStr">
        <is>
          <t>Income After Legal Reserve</t>
        </is>
      </c>
      <c r="B6" s="29">
        <f>B4-B5</f>
        <v/>
      </c>
    </row>
    <row r="7" ht="28" customHeight="1">
      <c r="A7" s="28" t="inlineStr">
        <is>
          <t>Preferred Dividend Obligation</t>
        </is>
      </c>
      <c r="B7" s="29">
        <f>INPUT!B8</f>
        <v/>
      </c>
    </row>
    <row r="8" ht="28" customHeight="1">
      <c r="A8" s="28" t="inlineStr">
        <is>
          <t>Available for Common Dividends</t>
        </is>
      </c>
      <c r="B8" s="29">
        <f>MAX(0,B6-B7)</f>
        <v/>
      </c>
    </row>
    <row r="9" ht="28" customHeight="1">
      <c r="A9" s="28" t="inlineStr">
        <is>
          <t>Retained Earnings (Beginning)</t>
        </is>
      </c>
      <c r="B9" s="29">
        <f>INPUT!B5</f>
        <v/>
      </c>
    </row>
    <row r="10" ht="28" customHeight="1">
      <c r="A10" s="28" t="inlineStr">
        <is>
          <t>Total Distributable Pool</t>
        </is>
      </c>
      <c r="B10" s="29">
        <f>B8+MAX(0,B9-CONFIG!B5)</f>
        <v/>
      </c>
    </row>
    <row r="12" ht="28" customHeight="1">
      <c r="A12" s="16" t="inlineStr">
        <is>
          <t xml:space="preserve">  TARGET DIVIDEND CALCULATION</t>
        </is>
      </c>
      <c r="B12" s="17" t="n"/>
      <c r="C12" s="17" t="n"/>
      <c r="D12" s="17" t="n"/>
    </row>
    <row r="13" ht="28" customHeight="1">
      <c r="A13" s="28" t="inlineStr">
        <is>
          <t>Target Payout Ratio</t>
        </is>
      </c>
      <c r="B13" s="30">
        <f>INPUT!B9</f>
        <v/>
      </c>
    </row>
    <row r="14" ht="28" customHeight="1">
      <c r="A14" s="28" t="inlineStr">
        <is>
          <t>Target Dividend Amount</t>
        </is>
      </c>
      <c r="B14" s="29">
        <f>B4*B13</f>
        <v/>
      </c>
    </row>
    <row r="15" ht="28" customHeight="1">
      <c r="A15" s="28" t="inlineStr">
        <is>
          <t>Preferred Dividends</t>
        </is>
      </c>
      <c r="B15" s="29">
        <f>B7</f>
        <v/>
      </c>
    </row>
    <row r="16" ht="28" customHeight="1">
      <c r="A16" s="28" t="inlineStr">
        <is>
          <t>Common Dividend Pool</t>
        </is>
      </c>
      <c r="B16" s="29">
        <f>MAX(0,B14-B15)</f>
        <v/>
      </c>
    </row>
    <row r="17" ht="28" customHeight="1">
      <c r="A17" s="28" t="inlineStr">
        <is>
          <t>Constrained Dividend (cap check)</t>
        </is>
      </c>
      <c r="B17" s="29">
        <f>MIN(B16,B8,B4*CONFIG!B4)</f>
        <v/>
      </c>
    </row>
    <row r="18" ht="28" customHeight="1">
      <c r="A18" s="28" t="inlineStr">
        <is>
          <t>Total Outstanding Shares</t>
        </is>
      </c>
      <c r="B18" s="31">
        <f>INPUT!B7</f>
        <v/>
      </c>
    </row>
    <row r="19" ht="28" customHeight="1">
      <c r="A19" s="28" t="inlineStr">
        <is>
          <t>Dividend Per Share (DPS)</t>
        </is>
      </c>
      <c r="B19" s="32">
        <f>IF(B18&gt;0,B17/B18,0)</f>
        <v/>
      </c>
    </row>
    <row r="21" ht="28" customHeight="1">
      <c r="A21" s="16" t="inlineStr">
        <is>
          <t xml:space="preserve">  KEY RATIOS</t>
        </is>
      </c>
      <c r="B21" s="17" t="n"/>
      <c r="C21" s="17" t="n"/>
      <c r="D21" s="17" t="n"/>
    </row>
    <row r="22" ht="28" customHeight="1">
      <c r="A22" s="28" t="inlineStr">
        <is>
          <t>Actual Payout Ratio</t>
        </is>
      </c>
      <c r="B22" s="33">
        <f>IF(B4&gt;0,(B17+B15)/B4,0)</f>
        <v/>
      </c>
    </row>
    <row r="23" ht="28" customHeight="1">
      <c r="A23" s="28" t="inlineStr">
        <is>
          <t>Retention Rate</t>
        </is>
      </c>
      <c r="B23" s="33">
        <f>1-B22</f>
        <v/>
      </c>
    </row>
    <row r="24" ht="28" customHeight="1">
      <c r="A24" s="28" t="inlineStr">
        <is>
          <t>Dividend Yield (on par)</t>
        </is>
      </c>
      <c r="B24" s="33">
        <f>IF(CONFIG!B7&gt;0,B19/CONFIG!B7,0)</f>
        <v/>
      </c>
    </row>
    <row r="25" ht="28" customHeight="1">
      <c r="A25" s="28" t="inlineStr">
        <is>
          <t>Earnings Per Share (EPS)</t>
        </is>
      </c>
      <c r="B25" s="34">
        <f>IF(B18&gt;0,B4/B18,0)</f>
        <v/>
      </c>
    </row>
    <row r="26" ht="28" customHeight="1">
      <c r="A26" s="28" t="inlineStr">
        <is>
          <t>Dividend Coverage Ratio</t>
        </is>
      </c>
      <c r="B26" s="35">
        <f>IF((B17+B15)&gt;0,B4/(B17+B15),0)</f>
        <v/>
      </c>
    </row>
    <row r="27" ht="28" customHeight="1">
      <c r="A27" s="28" t="inlineStr">
        <is>
          <t>YoY Dividend Growth</t>
        </is>
      </c>
      <c r="B27" s="33">
        <f>IF(INPUT!B6&gt;0,(B17+B15-INPUT!B6)/INPUT!B6,0)</f>
        <v/>
      </c>
    </row>
    <row r="29" ht="28" customHeight="1">
      <c r="A29" s="16" t="inlineStr">
        <is>
          <t xml:space="preserve">  POST-DISTRIBUTION BALANCE</t>
        </is>
      </c>
      <c r="B29" s="17" t="n"/>
      <c r="C29" s="17" t="n"/>
      <c r="D29" s="17" t="n"/>
    </row>
    <row r="30" ht="28" customHeight="1">
      <c r="A30" s="28" t="inlineStr">
        <is>
          <t>Retained Earnings After Distribution</t>
        </is>
      </c>
      <c r="B30" s="29">
        <f>B9+B4-(B17+B15)-B5</f>
        <v/>
      </c>
    </row>
    <row r="31" ht="28" customHeight="1">
      <c r="A31" s="28" t="inlineStr">
        <is>
          <t>Above Minimum Floor?</t>
        </is>
      </c>
      <c r="B31" s="36">
        <f>IF(B30&gt;=CONFIG!B5,"YES","NO")</f>
        <v/>
      </c>
    </row>
    <row r="32" ht="28" customHeight="1">
      <c r="A32" s="28" t="inlineStr">
        <is>
          <t>Cushion Above Floor</t>
        </is>
      </c>
      <c r="B32" s="29">
        <f>B30-CONFIG!B5</f>
        <v/>
      </c>
    </row>
    <row r="34" ht="28" customHeight="1">
      <c r="A34" s="16" t="inlineStr">
        <is>
          <t xml:space="preserve">  TAX IMPACT</t>
        </is>
      </c>
      <c r="B34" s="17" t="n"/>
      <c r="C34" s="17" t="n"/>
      <c r="D34" s="17" t="n"/>
    </row>
    <row r="35" ht="28" customHeight="1">
      <c r="A35" s="28" t="inlineStr">
        <is>
          <t>Dividend Tax Rate</t>
        </is>
      </c>
      <c r="B35" s="30">
        <f>CONFIG!B6</f>
        <v/>
      </c>
    </row>
    <row r="36" ht="28" customHeight="1">
      <c r="A36" s="28" t="inlineStr">
        <is>
          <t>Total Tax Withheld</t>
        </is>
      </c>
      <c r="B36" s="29">
        <f>(B17+B15)*CONFIG!B6</f>
        <v/>
      </c>
    </row>
    <row r="37" ht="28" customHeight="1">
      <c r="A37" s="28" t="inlineStr">
        <is>
          <t>Net Dividend After Tax (total)</t>
        </is>
      </c>
      <c r="B37" s="29">
        <f>(B17+B15)-B36</f>
        <v/>
      </c>
    </row>
    <row r="38" ht="28" customHeight="1">
      <c r="A38" s="28" t="inlineStr">
        <is>
          <t>Net DPS After Tax</t>
        </is>
      </c>
      <c r="B38" s="32">
        <f>IF(B18&gt;0,B37/B18,0)</f>
        <v/>
      </c>
    </row>
    <row r="40" ht="28" customHeight="1">
      <c r="A40" s="16" t="inlineStr">
        <is>
          <t xml:space="preserve">  SUSTAINABILITY ASSESSMENT</t>
        </is>
      </c>
      <c r="B40" s="17" t="n"/>
      <c r="C40" s="17" t="n"/>
      <c r="D40" s="17" t="n"/>
    </row>
    <row r="41" ht="28" customHeight="1">
      <c r="A41" s="28" t="inlineStr">
        <is>
          <t>Payout vs Max Threshold</t>
        </is>
      </c>
      <c r="B41" s="36">
        <f>IF(B22&lt;=CONFIG!B4,"WITHIN LIMIT","EXCEEDS LIMIT")</f>
        <v/>
      </c>
    </row>
    <row r="42" ht="28" customHeight="1">
      <c r="A42" s="28" t="inlineStr">
        <is>
          <t>Retained Earnings Health</t>
        </is>
      </c>
      <c r="B42" s="36">
        <f>IF(B30&gt;=CONFIG!B5*1.5,"STRONG",IF(B30&gt;=CONFIG!B5,"ADEQUATE","WEAK"))</f>
        <v/>
      </c>
    </row>
    <row r="43" ht="28" customHeight="1">
      <c r="A43" s="28" t="inlineStr">
        <is>
          <t>Coverage Ratio Assessment</t>
        </is>
      </c>
      <c r="B43" s="36">
        <f>IF(B26&gt;=2,"EXCELLENT",IF(B26&gt;=1.5,"GOOD",IF(B26&gt;=1,"FAIR","POOR")))</f>
        <v/>
      </c>
    </row>
    <row r="44" ht="28" customHeight="1">
      <c r="A44" s="28" t="inlineStr">
        <is>
          <t>Overall Sustainability</t>
        </is>
      </c>
      <c r="B44" s="36">
        <f>IF(AND(B22&lt;=CONFIG!B4,B30&gt;=CONFIG!B5,B26&gt;=1.5),"SUSTAINABLE",IF(AND(B22&lt;=CONFIG!B4+0.1,B30&gt;=CONFIG!B5*0.8),"CAUTION","UNSUSTAINABLE"))</f>
        <v/>
      </c>
    </row>
    <row r="46" ht="28" customHeight="1">
      <c r="A46" s="16" t="inlineStr">
        <is>
          <t xml:space="preserve">  PER-SHAREHOLDER DIVIDEND BREAKDOWN</t>
        </is>
      </c>
      <c r="B46" s="17" t="n"/>
      <c r="C46" s="17" t="n"/>
      <c r="D46" s="17" t="n"/>
    </row>
    <row r="47" ht="32" customHeight="1">
      <c r="A47" s="22" t="inlineStr">
        <is>
          <t>Shareholder</t>
        </is>
      </c>
      <c r="B47" s="22" t="inlineStr">
        <is>
          <t>Shares</t>
        </is>
      </c>
      <c r="C47" s="22" t="inlineStr">
        <is>
          <t>Gross Dividend</t>
        </is>
      </c>
      <c r="D47" s="22" t="inlineStr">
        <is>
          <t>Net After Tax</t>
        </is>
      </c>
    </row>
    <row r="48">
      <c r="A48" s="37">
        <f>INPUT!A13</f>
        <v/>
      </c>
      <c r="B48" s="38">
        <f>INPUT!B13</f>
        <v/>
      </c>
      <c r="C48" s="39">
        <f>IF(INPUT!B13&gt;0,INPUT!B13*B19,0)</f>
        <v/>
      </c>
      <c r="D48" s="39">
        <f>C48*(1-CONFIG!B6)</f>
        <v/>
      </c>
    </row>
    <row r="49">
      <c r="A49" s="37">
        <f>INPUT!A14</f>
        <v/>
      </c>
      <c r="B49" s="38">
        <f>INPUT!B14</f>
        <v/>
      </c>
      <c r="C49" s="39">
        <f>IF(INPUT!B14&gt;0,INPUT!B14*B19,0)</f>
        <v/>
      </c>
      <c r="D49" s="39">
        <f>C49*(1-CONFIG!B6)</f>
        <v/>
      </c>
    </row>
    <row r="50">
      <c r="A50" s="37">
        <f>INPUT!A15</f>
        <v/>
      </c>
      <c r="B50" s="38">
        <f>INPUT!B15</f>
        <v/>
      </c>
      <c r="C50" s="39">
        <f>IF(INPUT!B15&gt;0,INPUT!B15*B19,0)</f>
        <v/>
      </c>
      <c r="D50" s="39">
        <f>C50*(1-CONFIG!B6)</f>
        <v/>
      </c>
    </row>
    <row r="51">
      <c r="A51" s="37">
        <f>INPUT!A16</f>
        <v/>
      </c>
      <c r="B51" s="38">
        <f>INPUT!B16</f>
        <v/>
      </c>
      <c r="C51" s="39">
        <f>IF(INPUT!B16&gt;0,INPUT!B16*B19,0)</f>
        <v/>
      </c>
      <c r="D51" s="39">
        <f>C51*(1-CONFIG!B6)</f>
        <v/>
      </c>
    </row>
    <row r="52">
      <c r="A52" s="37">
        <f>INPUT!A17</f>
        <v/>
      </c>
      <c r="B52" s="38">
        <f>INPUT!B17</f>
        <v/>
      </c>
      <c r="C52" s="39">
        <f>IF(INPUT!B17&gt;0,INPUT!B17*B19,0)</f>
        <v/>
      </c>
      <c r="D52" s="39">
        <f>C52*(1-CONFIG!B6)</f>
        <v/>
      </c>
    </row>
    <row r="53">
      <c r="A53" s="37">
        <f>INPUT!A18</f>
        <v/>
      </c>
      <c r="B53" s="38">
        <f>INPUT!B18</f>
        <v/>
      </c>
      <c r="C53" s="39">
        <f>IF(INPUT!B18&gt;0,INPUT!B18*B19,0)</f>
        <v/>
      </c>
      <c r="D53" s="39">
        <f>C53*(1-CONFIG!B6)</f>
        <v/>
      </c>
    </row>
    <row r="54">
      <c r="A54" s="37">
        <f>INPUT!A19</f>
        <v/>
      </c>
      <c r="B54" s="38">
        <f>INPUT!B19</f>
        <v/>
      </c>
      <c r="C54" s="39">
        <f>IF(INPUT!B19&gt;0,INPUT!B19*B19,0)</f>
        <v/>
      </c>
      <c r="D54" s="39">
        <f>C54*(1-CONFIG!B6)</f>
        <v/>
      </c>
    </row>
    <row r="55">
      <c r="A55" s="37">
        <f>INPUT!A20</f>
        <v/>
      </c>
      <c r="B55" s="38">
        <f>INPUT!B20</f>
        <v/>
      </c>
      <c r="C55" s="39">
        <f>IF(INPUT!B20&gt;0,INPUT!B20*B19,0)</f>
        <v/>
      </c>
      <c r="D55" s="39">
        <f>C55*(1-CONFIG!B6)</f>
        <v/>
      </c>
    </row>
    <row r="56">
      <c r="A56" s="37">
        <f>INPUT!A21</f>
        <v/>
      </c>
      <c r="B56" s="38">
        <f>INPUT!B21</f>
        <v/>
      </c>
      <c r="C56" s="39">
        <f>IF(INPUT!B21&gt;0,INPUT!B21*B19,0)</f>
        <v/>
      </c>
      <c r="D56" s="39">
        <f>C56*(1-CONFIG!B6)</f>
        <v/>
      </c>
    </row>
    <row r="57">
      <c r="A57" s="37">
        <f>INPUT!A22</f>
        <v/>
      </c>
      <c r="B57" s="38">
        <f>INPUT!B22</f>
        <v/>
      </c>
      <c r="C57" s="39">
        <f>IF(INPUT!B22&gt;0,INPUT!B22*B19,0)</f>
        <v/>
      </c>
      <c r="D57" s="39">
        <f>C57*(1-CONFIG!B6)</f>
        <v/>
      </c>
    </row>
  </sheetData>
  <mergeCells count="8">
    <mergeCell ref="A1:D1"/>
    <mergeCell ref="A40:D40"/>
    <mergeCell ref="A34:D34"/>
    <mergeCell ref="A12:D12"/>
    <mergeCell ref="A3:D3"/>
    <mergeCell ref="A21:D21"/>
    <mergeCell ref="A29:D29"/>
    <mergeCell ref="A46:D46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tabColor rgb="000891B2"/>
    <outlinePr summaryBelow="1" summaryRight="1"/>
    <pageSetUpPr/>
  </sheetPr>
  <dimension ref="A1:E41"/>
  <sheetViews>
    <sheetView showGridLines="0" zoomScale="110" workbookViewId="0">
      <selection activeCell="A1" sqref="A1"/>
    </sheetView>
  </sheetViews>
  <sheetFormatPr baseColWidth="8" defaultRowHeight="15"/>
  <cols>
    <col width="32" customWidth="1" min="1" max="1"/>
    <col width="20" customWidth="1" min="2" max="2"/>
    <col width="4" customWidth="1" min="3" max="3"/>
    <col width="32" customWidth="1" min="4" max="4"/>
    <col width="20" customWidth="1" min="5" max="5"/>
    <col width="16" customWidth="1" min="6" max="6"/>
    <col width="16" customWidth="1" min="7" max="7"/>
    <col width="16" customWidth="1" min="8" max="8"/>
  </cols>
  <sheetData>
    <row r="1" ht="44" customHeight="1">
      <c r="A1" s="40" t="inlineStr">
        <is>
          <t>DIVIDEND DISTRIBUTION PLANNER — RESULTS</t>
        </is>
      </c>
      <c r="B1" s="2" t="n"/>
      <c r="C1" s="2" t="n"/>
      <c r="D1" s="2" t="n"/>
      <c r="E1" s="2" t="n"/>
    </row>
    <row r="2" ht="24" customHeight="1">
      <c r="A2" s="3" t="inlineStr">
        <is>
          <t>Auto-calculated from your inputs</t>
        </is>
      </c>
      <c r="B2" s="4" t="n"/>
      <c r="C2" s="4" t="n"/>
      <c r="D2" s="4" t="n"/>
      <c r="E2" s="4" t="n"/>
    </row>
    <row r="4" ht="28" customHeight="1">
      <c r="A4" s="16" t="inlineStr">
        <is>
          <t xml:space="preserve">  DIVIDEND SUMMARY</t>
        </is>
      </c>
      <c r="B4" s="17" t="n"/>
      <c r="C4" s="17" t="n"/>
      <c r="D4" s="17" t="n"/>
      <c r="E4" s="17" t="n"/>
    </row>
    <row r="5" ht="32" customHeight="1">
      <c r="A5" s="18" t="inlineStr">
        <is>
          <t>Net Income</t>
        </is>
      </c>
      <c r="B5" s="41">
        <f>LOGIC!B4</f>
        <v/>
      </c>
    </row>
    <row r="6" ht="32" customHeight="1">
      <c r="A6" s="18" t="inlineStr">
        <is>
          <t>Available for Common Dividends</t>
        </is>
      </c>
      <c r="B6" s="41">
        <f>LOGIC!B8</f>
        <v/>
      </c>
    </row>
    <row r="7" ht="32" customHeight="1">
      <c r="A7" s="18" t="inlineStr">
        <is>
          <t>Approved Common Dividend</t>
        </is>
      </c>
      <c r="B7" s="41">
        <f>LOGIC!B17</f>
        <v/>
      </c>
    </row>
    <row r="8" ht="32" customHeight="1">
      <c r="A8" s="18" t="inlineStr">
        <is>
          <t>Preferred Dividends</t>
        </is>
      </c>
      <c r="B8" s="41">
        <f>LOGIC!B15</f>
        <v/>
      </c>
    </row>
    <row r="9" ht="32" customHeight="1">
      <c r="A9" s="18" t="inlineStr">
        <is>
          <t>Total Dividend</t>
        </is>
      </c>
      <c r="B9" s="41">
        <f>LOGIC!B17+LOGIC!B15</f>
        <v/>
      </c>
    </row>
    <row r="11" ht="28" customHeight="1">
      <c r="A11" s="42" t="inlineStr">
        <is>
          <t xml:space="preserve">  PER-SHARE METRICS</t>
        </is>
      </c>
      <c r="B11" s="43" t="n"/>
      <c r="C11" s="43" t="n"/>
      <c r="D11" s="43" t="n"/>
      <c r="E11" s="43" t="n"/>
    </row>
    <row r="12" ht="32" customHeight="1">
      <c r="A12" s="18" t="inlineStr">
        <is>
          <t>Dividend Per Share (DPS)</t>
        </is>
      </c>
      <c r="B12" s="44">
        <f>LOGIC!B19</f>
        <v/>
      </c>
    </row>
    <row r="13" ht="32" customHeight="1">
      <c r="A13" s="18" t="inlineStr">
        <is>
          <t>Earnings Per Share (EPS)</t>
        </is>
      </c>
      <c r="B13" s="45">
        <f>LOGIC!B25</f>
        <v/>
      </c>
    </row>
    <row r="14" ht="32" customHeight="1">
      <c r="A14" s="18" t="inlineStr">
        <is>
          <t>Net DPS After Tax</t>
        </is>
      </c>
      <c r="B14" s="44">
        <f>LOGIC!B38</f>
        <v/>
      </c>
    </row>
    <row r="16" ht="28" customHeight="1">
      <c r="A16" s="42" t="inlineStr">
        <is>
          <t xml:space="preserve">  KEY RATIOS</t>
        </is>
      </c>
      <c r="B16" s="43" t="n"/>
      <c r="C16" s="43" t="n"/>
      <c r="D16" s="43" t="n"/>
      <c r="E16" s="43" t="n"/>
    </row>
    <row r="17" ht="32" customHeight="1">
      <c r="A17" s="18" t="inlineStr">
        <is>
          <t>Payout Ratio</t>
        </is>
      </c>
      <c r="B17" s="46">
        <f>LOGIC!B22</f>
        <v/>
      </c>
    </row>
    <row r="18" ht="32" customHeight="1">
      <c r="A18" s="18" t="inlineStr">
        <is>
          <t>Retention Rate</t>
        </is>
      </c>
      <c r="B18" s="46">
        <f>LOGIC!B23</f>
        <v/>
      </c>
    </row>
    <row r="19" ht="32" customHeight="1">
      <c r="A19" s="18" t="inlineStr">
        <is>
          <t>Dividend Coverage Ratio</t>
        </is>
      </c>
      <c r="B19" s="47">
        <f>LOGIC!B26</f>
        <v/>
      </c>
    </row>
    <row r="20" ht="32" customHeight="1">
      <c r="A20" s="18" t="inlineStr">
        <is>
          <t>YoY Dividend Growth</t>
        </is>
      </c>
      <c r="B20" s="46">
        <f>LOGIC!B27</f>
        <v/>
      </c>
    </row>
    <row r="22" ht="28" customHeight="1">
      <c r="A22" s="14" t="inlineStr">
        <is>
          <t xml:space="preserve">  SUSTAINABILITY</t>
        </is>
      </c>
      <c r="B22" s="15" t="n"/>
      <c r="C22" s="15" t="n"/>
      <c r="D22" s="15" t="n"/>
      <c r="E22" s="15" t="n"/>
    </row>
    <row r="23" ht="32" customHeight="1">
      <c r="A23" s="18" t="inlineStr">
        <is>
          <t>Payout vs Limit</t>
        </is>
      </c>
      <c r="B23" s="48">
        <f>LOGIC!B41</f>
        <v/>
      </c>
    </row>
    <row r="24" ht="32" customHeight="1">
      <c r="A24" s="18" t="inlineStr">
        <is>
          <t>Retained Earnings Health</t>
        </is>
      </c>
      <c r="B24" s="48">
        <f>LOGIC!B42</f>
        <v/>
      </c>
    </row>
    <row r="25" ht="32" customHeight="1">
      <c r="A25" s="18" t="inlineStr">
        <is>
          <t>Coverage Assessment</t>
        </is>
      </c>
      <c r="B25" s="48">
        <f>LOGIC!B43</f>
        <v/>
      </c>
    </row>
    <row r="26" ht="32" customHeight="1">
      <c r="A26" s="18" t="inlineStr">
        <is>
          <t>Overall Sustainability</t>
        </is>
      </c>
      <c r="B26" s="48">
        <f>LOGIC!B44</f>
        <v/>
      </c>
    </row>
    <row r="28" ht="28" customHeight="1">
      <c r="A28" s="49" t="inlineStr">
        <is>
          <t xml:space="preserve">  SHAREHOLDER DIVIDEND BREAKDOWN</t>
        </is>
      </c>
      <c r="B28" s="50" t="n"/>
      <c r="C28" s="50" t="n"/>
      <c r="D28" s="50" t="n"/>
      <c r="E28" s="50" t="n"/>
    </row>
    <row r="29" ht="32" customHeight="1">
      <c r="A29" s="22" t="inlineStr">
        <is>
          <t>Shareholder</t>
        </is>
      </c>
      <c r="B29" s="22" t="inlineStr">
        <is>
          <t>Shares</t>
        </is>
      </c>
      <c r="C29" s="22" t="inlineStr">
        <is>
          <t>Gross Dividend</t>
        </is>
      </c>
      <c r="D29" s="22" t="inlineStr">
        <is>
          <t>Net After Tax</t>
        </is>
      </c>
      <c r="E29" s="22" t="inlineStr">
        <is>
          <t>% of Total</t>
        </is>
      </c>
    </row>
    <row r="30">
      <c r="A30" s="51">
        <f>LOGIC!A48</f>
        <v/>
      </c>
      <c r="B30" s="52">
        <f>LOGIC!B48</f>
        <v/>
      </c>
      <c r="C30" s="53">
        <f>LOGIC!C48</f>
        <v/>
      </c>
      <c r="D30" s="53">
        <f>LOGIC!D48</f>
        <v/>
      </c>
      <c r="E30" s="54">
        <f>IF(INPUT!B7&gt;0,LOGIC!B48/INPUT!B7,0)</f>
        <v/>
      </c>
    </row>
    <row r="31">
      <c r="A31" s="51">
        <f>LOGIC!A49</f>
        <v/>
      </c>
      <c r="B31" s="52">
        <f>LOGIC!B49</f>
        <v/>
      </c>
      <c r="C31" s="53">
        <f>LOGIC!C49</f>
        <v/>
      </c>
      <c r="D31" s="53">
        <f>LOGIC!D49</f>
        <v/>
      </c>
      <c r="E31" s="54">
        <f>IF(INPUT!B7&gt;0,LOGIC!B49/INPUT!B7,0)</f>
        <v/>
      </c>
    </row>
    <row r="32">
      <c r="A32" s="51">
        <f>LOGIC!A50</f>
        <v/>
      </c>
      <c r="B32" s="52">
        <f>LOGIC!B50</f>
        <v/>
      </c>
      <c r="C32" s="53">
        <f>LOGIC!C50</f>
        <v/>
      </c>
      <c r="D32" s="53">
        <f>LOGIC!D50</f>
        <v/>
      </c>
      <c r="E32" s="54">
        <f>IF(INPUT!B7&gt;0,LOGIC!B50/INPUT!B7,0)</f>
        <v/>
      </c>
    </row>
    <row r="33">
      <c r="A33" s="51">
        <f>LOGIC!A51</f>
        <v/>
      </c>
      <c r="B33" s="52">
        <f>LOGIC!B51</f>
        <v/>
      </c>
      <c r="C33" s="53">
        <f>LOGIC!C51</f>
        <v/>
      </c>
      <c r="D33" s="53">
        <f>LOGIC!D51</f>
        <v/>
      </c>
      <c r="E33" s="54">
        <f>IF(INPUT!B7&gt;0,LOGIC!B51/INPUT!B7,0)</f>
        <v/>
      </c>
    </row>
    <row r="34">
      <c r="A34" s="51">
        <f>LOGIC!A52</f>
        <v/>
      </c>
      <c r="B34" s="52">
        <f>LOGIC!B52</f>
        <v/>
      </c>
      <c r="C34" s="53">
        <f>LOGIC!C52</f>
        <v/>
      </c>
      <c r="D34" s="53">
        <f>LOGIC!D52</f>
        <v/>
      </c>
      <c r="E34" s="54">
        <f>IF(INPUT!B7&gt;0,LOGIC!B52/INPUT!B7,0)</f>
        <v/>
      </c>
    </row>
    <row r="35">
      <c r="A35" s="51">
        <f>LOGIC!A53</f>
        <v/>
      </c>
      <c r="B35" s="52">
        <f>LOGIC!B53</f>
        <v/>
      </c>
      <c r="C35" s="53">
        <f>LOGIC!C53</f>
        <v/>
      </c>
      <c r="D35" s="53">
        <f>LOGIC!D53</f>
        <v/>
      </c>
      <c r="E35" s="54">
        <f>IF(INPUT!B7&gt;0,LOGIC!B53/INPUT!B7,0)</f>
        <v/>
      </c>
    </row>
    <row r="36">
      <c r="A36" s="51">
        <f>LOGIC!A54</f>
        <v/>
      </c>
      <c r="B36" s="52">
        <f>LOGIC!B54</f>
        <v/>
      </c>
      <c r="C36" s="53">
        <f>LOGIC!C54</f>
        <v/>
      </c>
      <c r="D36" s="53">
        <f>LOGIC!D54</f>
        <v/>
      </c>
      <c r="E36" s="54">
        <f>IF(INPUT!B7&gt;0,LOGIC!B54/INPUT!B7,0)</f>
        <v/>
      </c>
    </row>
    <row r="37">
      <c r="A37" s="51">
        <f>LOGIC!A55</f>
        <v/>
      </c>
      <c r="B37" s="52">
        <f>LOGIC!B55</f>
        <v/>
      </c>
      <c r="C37" s="53">
        <f>LOGIC!C55</f>
        <v/>
      </c>
      <c r="D37" s="53">
        <f>LOGIC!D55</f>
        <v/>
      </c>
      <c r="E37" s="54">
        <f>IF(INPUT!B7&gt;0,LOGIC!B55/INPUT!B7,0)</f>
        <v/>
      </c>
    </row>
    <row r="38">
      <c r="A38" s="51">
        <f>LOGIC!A56</f>
        <v/>
      </c>
      <c r="B38" s="52">
        <f>LOGIC!B56</f>
        <v/>
      </c>
      <c r="C38" s="53">
        <f>LOGIC!C56</f>
        <v/>
      </c>
      <c r="D38" s="53">
        <f>LOGIC!D56</f>
        <v/>
      </c>
      <c r="E38" s="54">
        <f>IF(INPUT!B7&gt;0,LOGIC!B56/INPUT!B7,0)</f>
        <v/>
      </c>
    </row>
    <row r="39">
      <c r="A39" s="51">
        <f>LOGIC!A57</f>
        <v/>
      </c>
      <c r="B39" s="52">
        <f>LOGIC!B57</f>
        <v/>
      </c>
      <c r="C39" s="53">
        <f>LOGIC!C57</f>
        <v/>
      </c>
      <c r="D39" s="53">
        <f>LOGIC!D57</f>
        <v/>
      </c>
      <c r="E39" s="54">
        <f>IF(INPUT!B7&gt;0,LOGIC!B57/INPUT!B7,0)</f>
        <v/>
      </c>
    </row>
    <row r="41" ht="24" customHeight="1">
      <c r="A41" s="55" t="inlineStr">
        <is>
          <t>RangeLead.com  |  Premium B2B Lead Data  |  Free Download — rangelead.com/free-tools</t>
        </is>
      </c>
    </row>
  </sheetData>
  <mergeCells count="8">
    <mergeCell ref="A4:E4"/>
    <mergeCell ref="A2:E2"/>
    <mergeCell ref="A16:E16"/>
    <mergeCell ref="A28:E28"/>
    <mergeCell ref="A41:E41"/>
    <mergeCell ref="A11:E11"/>
    <mergeCell ref="A1:E1"/>
    <mergeCell ref="A22:E22"/>
  </mergeCells>
  <conditionalFormatting sqref="B23">
    <cfRule type="cellIs" priority="1" operator="equal" dxfId="0">
      <formula>"WITHIN LIMIT"</formula>
    </cfRule>
    <cfRule type="cellIs" priority="2" operator="equal" dxfId="1">
      <formula>"EXCEEDS LIMIT"</formula>
    </cfRule>
  </conditionalFormatting>
  <conditionalFormatting sqref="B24">
    <cfRule type="cellIs" priority="3" operator="equal" dxfId="0">
      <formula>"STRONG"</formula>
    </cfRule>
    <cfRule type="cellIs" priority="4" operator="equal" dxfId="2">
      <formula>"ADEQUATE"</formula>
    </cfRule>
    <cfRule type="cellIs" priority="5" operator="equal" dxfId="1">
      <formula>"WEAK"</formula>
    </cfRule>
  </conditionalFormatting>
  <conditionalFormatting sqref="B25">
    <cfRule type="cellIs" priority="6" operator="equal" dxfId="0">
      <formula>"EXCELLENT"</formula>
    </cfRule>
    <cfRule type="cellIs" priority="7" operator="equal" dxfId="0">
      <formula>"GOOD"</formula>
    </cfRule>
    <cfRule type="cellIs" priority="8" operator="equal" dxfId="2">
      <formula>"FAIR"</formula>
    </cfRule>
    <cfRule type="cellIs" priority="9" operator="equal" dxfId="1">
      <formula>"POOR"</formula>
    </cfRule>
  </conditionalFormatting>
  <conditionalFormatting sqref="B26">
    <cfRule type="cellIs" priority="10" operator="equal" dxfId="0">
      <formula>"SUSTAINABLE"</formula>
    </cfRule>
    <cfRule type="cellIs" priority="11" operator="equal" dxfId="2">
      <formula>"CAUTION"</formula>
    </cfRule>
    <cfRule type="cellIs" priority="12" operator="equal" dxfId="1">
      <formula>"UNSUSTAINABLE"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2026-02-10T15:45:37Z</dcterms:created>
  <dcterms:modified xmlns:dcterms="http://purl.org/dc/terms/" xmlns:xsi="http://www.w3.org/2001/XMLSchema-instance" xsi:type="dcterms:W3CDTF">2026-02-10T15:45:37Z</dcterms:modified>
</cp:coreProperties>
</file>