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0.0%"/>
    <numFmt numFmtId="166" formatCode="YYYY-MM-DD"/>
    <numFmt numFmtId="167" formatCode="0.00x"/>
    <numFmt numFmtId="168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7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6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7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4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3" fontId="13" fillId="13" borderId="1" applyAlignment="1" pivotButton="0" quotePrefix="0" xfId="0">
      <alignment horizontal="center" vertical="center"/>
    </xf>
    <xf numFmtId="168" fontId="13" fillId="13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165" fontId="13" fillId="13" borderId="1" applyAlignment="1" pivotButton="0" quotePrefix="0" xfId="0">
      <alignment horizontal="center" vertical="center"/>
    </xf>
    <xf numFmtId="167" fontId="13" fillId="13" borderId="1" applyAlignment="1" pivotButton="0" quotePrefix="0" xfId="0">
      <alignment horizontal="center" vertical="center"/>
    </xf>
    <xf numFmtId="0" fontId="6" fillId="12" borderId="1" applyAlignment="1" pivotButton="0" quotePrefix="0" xfId="0">
      <alignment horizontal="center" vertical="center"/>
    </xf>
    <xf numFmtId="164" fontId="10" fillId="12" borderId="1" applyAlignment="1" pivotButton="0" quotePrefix="0" xfId="0">
      <alignment horizontal="center" vertical="center"/>
    </xf>
    <xf numFmtId="164" fontId="7" fillId="1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ACCOUNTS PAYABLE PLANNING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Plan and prioritize vendor payments. Track bills by due date, analyze early payment discount opportunities, and calculate Days Payable Outstanding (DPO) for cash flow optimization.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Vendor name and invoice details</t>
        </is>
      </c>
    </row>
    <row r="9" ht="22" customHeight="1">
      <c r="A9" s="6" t="inlineStr">
        <is>
          <t xml:space="preserve">  • Invoice amount and due date</t>
        </is>
      </c>
    </row>
    <row r="10" ht="22" customHeight="1">
      <c r="A10" s="6" t="inlineStr">
        <is>
          <t xml:space="preserve">  • Payment terms (Net 30, Net 60, etc.)</t>
        </is>
      </c>
    </row>
    <row r="11" ht="22" customHeight="1">
      <c r="A11" s="6" t="inlineStr">
        <is>
          <t xml:space="preserve">  • Early payment discount (if offered)</t>
        </is>
      </c>
    </row>
    <row r="12" ht="22" customHeight="1">
      <c r="A12" s="6" t="inlineStr">
        <is>
          <t xml:space="preserve">  • Invoice date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Payment schedule by week</t>
        </is>
      </c>
    </row>
    <row r="16" ht="22" customHeight="1">
      <c r="A16" s="6" t="inlineStr">
        <is>
          <t xml:space="preserve">  • Cash needed per period</t>
        </is>
      </c>
    </row>
    <row r="17" ht="22" customHeight="1">
      <c r="A17" s="6" t="inlineStr">
        <is>
          <t xml:space="preserve">  • Early payment discount savings analysis</t>
        </is>
      </c>
    </row>
    <row r="18" ht="22" customHeight="1">
      <c r="A18" s="6" t="inlineStr">
        <is>
          <t xml:space="preserve">  • Days Payable Outstanding (DPO)</t>
        </is>
      </c>
    </row>
    <row r="19" ht="22" customHeight="1">
      <c r="A19" s="6" t="inlineStr">
        <is>
          <t xml:space="preserve">  • Priority ranking by due date</t>
        </is>
      </c>
    </row>
    <row r="20" ht="22" customHeight="1">
      <c r="A20" s="6" t="inlineStr">
        <is>
          <t xml:space="preserve">  • Overdue alerts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4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AP Settings</t>
        </is>
      </c>
      <c r="B1" s="8" t="n"/>
      <c r="C1" s="8" t="n"/>
    </row>
    <row r="3" ht="26" customHeight="1">
      <c r="A3" s="9" t="inlineStr">
        <is>
          <t>Current Date</t>
        </is>
      </c>
      <c r="B3" s="10" t="inlineStr">
        <is>
          <t>2024-03-31</t>
        </is>
      </c>
      <c r="C3" s="11" t="inlineStr">
        <is>
          <t>Today's date for calculations</t>
        </is>
      </c>
    </row>
    <row r="4" ht="26" customHeight="1">
      <c r="A4" s="9" t="inlineStr">
        <is>
          <t>Available Cash for AP</t>
        </is>
      </c>
      <c r="B4" s="12" t="n">
        <v>150000</v>
      </c>
      <c r="C4" s="11" t="inlineStr">
        <is>
          <t>Cash available for payments</t>
        </is>
      </c>
    </row>
    <row r="5" ht="26" customHeight="1">
      <c r="A5" s="9" t="inlineStr">
        <is>
          <t>Cost of Capital (Annual)</t>
        </is>
      </c>
      <c r="B5" s="13" t="n">
        <v>0.08</v>
      </c>
      <c r="C5" s="11" t="inlineStr">
        <is>
          <t>Opportunity cost of early payment</t>
        </is>
      </c>
    </row>
    <row r="6" ht="26" customHeight="1">
      <c r="A6" s="9" t="inlineStr">
        <is>
          <t>Late Payment Penalty Rate</t>
        </is>
      </c>
      <c r="B6" s="13" t="n">
        <v>0.015</v>
      </c>
      <c r="C6" s="11" t="inlineStr">
        <is>
          <t>Monthly penalty for late payment</t>
        </is>
      </c>
    </row>
    <row r="7" ht="26" customHeight="1">
      <c r="A7" s="9" t="inlineStr">
        <is>
          <t>Annual COGS (for DPO)</t>
        </is>
      </c>
      <c r="B7" s="12" t="n">
        <v>450000</v>
      </c>
      <c r="C7" s="11" t="inlineStr">
        <is>
          <t>Cost of goods sold reference</t>
        </is>
      </c>
    </row>
    <row r="8" ht="26" customHeight="1">
      <c r="A8" s="9" t="inlineStr">
        <is>
          <t>Target DPO</t>
        </is>
      </c>
      <c r="B8" s="14" t="n">
        <v>45</v>
      </c>
      <c r="C8" s="11" t="inlineStr">
        <is>
          <t>Target Days Payable Outstanding</t>
        </is>
      </c>
    </row>
    <row r="10" ht="28" customHeight="1">
      <c r="A10" s="15" t="inlineStr">
        <is>
          <t xml:space="preserve">  PAYMENT WEEKS</t>
        </is>
      </c>
      <c r="B10" s="16" t="n"/>
      <c r="C10" s="16" t="n"/>
    </row>
    <row r="11" ht="26" customHeight="1">
      <c r="A11" s="9" t="inlineStr">
        <is>
          <t>Week 1 End Date</t>
        </is>
      </c>
      <c r="B11" s="10" t="inlineStr">
        <is>
          <t>2024-04-07</t>
        </is>
      </c>
      <c r="C11" s="11" t="inlineStr">
        <is>
          <t>End of payment week 1</t>
        </is>
      </c>
    </row>
    <row r="12" ht="26" customHeight="1">
      <c r="A12" s="9" t="inlineStr">
        <is>
          <t>Week 2 End Date</t>
        </is>
      </c>
      <c r="B12" s="10" t="inlineStr">
        <is>
          <t>2024-04-14</t>
        </is>
      </c>
      <c r="C12" s="11" t="inlineStr">
        <is>
          <t>End of payment week 2</t>
        </is>
      </c>
    </row>
    <row r="13" ht="26" customHeight="1">
      <c r="A13" s="9" t="inlineStr">
        <is>
          <t>Week 3 End Date</t>
        </is>
      </c>
      <c r="B13" s="10" t="inlineStr">
        <is>
          <t>2024-04-21</t>
        </is>
      </c>
      <c r="C13" s="11" t="inlineStr">
        <is>
          <t>End of payment week 3</t>
        </is>
      </c>
    </row>
    <row r="14" ht="26" customHeight="1">
      <c r="A14" s="9" t="inlineStr">
        <is>
          <t>Week 4 End Date</t>
        </is>
      </c>
      <c r="B14" s="10" t="inlineStr">
        <is>
          <t>2024-04-28</t>
        </is>
      </c>
      <c r="C14" s="11" t="inlineStr">
        <is>
          <t>End of payment week 4</t>
        </is>
      </c>
    </row>
  </sheetData>
  <mergeCells count="2">
    <mergeCell ref="A1:C1"/>
    <mergeCell ref="A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27"/>
  <sheetViews>
    <sheetView showGridLines="0" zoomScale="110"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2" customWidth="1" min="5" max="5"/>
    <col width="14" customWidth="1" min="6" max="6"/>
    <col width="14" customWidth="1" min="7" max="7"/>
    <col width="16" customWidth="1" min="8" max="8"/>
  </cols>
  <sheetData>
    <row r="1" ht="28" customHeight="1">
      <c r="A1" s="17" t="inlineStr">
        <is>
          <t xml:space="preserve">  PAYABLE INVOICES — Enter data in yellow cells</t>
        </is>
      </c>
      <c r="B1" s="18" t="n"/>
      <c r="C1" s="18" t="n"/>
      <c r="D1" s="18" t="n"/>
      <c r="E1" s="18" t="n"/>
      <c r="F1" s="18" t="n"/>
      <c r="G1" s="18" t="n"/>
    </row>
    <row r="2" ht="32" customHeight="1">
      <c r="A2" s="19" t="inlineStr">
        <is>
          <t>Vendor</t>
        </is>
      </c>
      <c r="B2" s="19" t="inlineStr">
        <is>
          <t>Invoice #</t>
        </is>
      </c>
      <c r="C2" s="19" t="inlineStr">
        <is>
          <t>Invoice Date</t>
        </is>
      </c>
      <c r="D2" s="19" t="inlineStr">
        <is>
          <t>Amount</t>
        </is>
      </c>
      <c r="E2" s="19" t="inlineStr">
        <is>
          <t>Terms</t>
        </is>
      </c>
      <c r="F2" s="19" t="inlineStr">
        <is>
          <t>Discount %</t>
        </is>
      </c>
      <c r="G2" s="19" t="inlineStr">
        <is>
          <t>Discount Days</t>
        </is>
      </c>
    </row>
    <row r="3">
      <c r="A3" s="20" t="inlineStr">
        <is>
          <t>Office Depot</t>
        </is>
      </c>
      <c r="B3" s="21" t="inlineStr">
        <is>
          <t>OD-4521</t>
        </is>
      </c>
      <c r="C3" s="21" t="inlineStr">
        <is>
          <t>2024-03-01</t>
        </is>
      </c>
      <c r="D3" s="22" t="n">
        <v>2500</v>
      </c>
      <c r="E3" s="21" t="inlineStr">
        <is>
          <t>Net 30</t>
        </is>
      </c>
      <c r="F3" s="23" t="n">
        <v>0.02</v>
      </c>
      <c r="G3" s="24" t="n">
        <v>10</v>
      </c>
    </row>
    <row r="4">
      <c r="A4" s="25" t="inlineStr">
        <is>
          <t>AWS Services</t>
        </is>
      </c>
      <c r="B4" s="26" t="inlineStr">
        <is>
          <t>AWS-889</t>
        </is>
      </c>
      <c r="C4" s="26" t="inlineStr">
        <is>
          <t>2024-03-10</t>
        </is>
      </c>
      <c r="D4" s="27" t="n">
        <v>8500</v>
      </c>
      <c r="E4" s="26" t="inlineStr">
        <is>
          <t>Net 30</t>
        </is>
      </c>
      <c r="F4" s="28" t="n">
        <v>0</v>
      </c>
      <c r="G4" s="29" t="n">
        <v>0</v>
      </c>
    </row>
    <row r="5">
      <c r="A5" s="20" t="inlineStr">
        <is>
          <t>Acme Supplies</t>
        </is>
      </c>
      <c r="B5" s="21" t="inlineStr">
        <is>
          <t>AC-1122</t>
        </is>
      </c>
      <c r="C5" s="21" t="inlineStr">
        <is>
          <t>2024-03-05</t>
        </is>
      </c>
      <c r="D5" s="22" t="n">
        <v>15000</v>
      </c>
      <c r="E5" s="21" t="inlineStr">
        <is>
          <t>Net 45</t>
        </is>
      </c>
      <c r="F5" s="23" t="n">
        <v>0.015</v>
      </c>
      <c r="G5" s="24" t="n">
        <v>15</v>
      </c>
    </row>
    <row r="6">
      <c r="A6" s="25" t="inlineStr">
        <is>
          <t>FedEx Shipping</t>
        </is>
      </c>
      <c r="B6" s="26" t="inlineStr">
        <is>
          <t>FX-3344</t>
        </is>
      </c>
      <c r="C6" s="26" t="inlineStr">
        <is>
          <t>2024-02-20</t>
        </is>
      </c>
      <c r="D6" s="27" t="n">
        <v>3200</v>
      </c>
      <c r="E6" s="26" t="inlineStr">
        <is>
          <t>Net 30</t>
        </is>
      </c>
      <c r="F6" s="28" t="n">
        <v>0</v>
      </c>
      <c r="G6" s="29" t="n">
        <v>0</v>
      </c>
    </row>
    <row r="7">
      <c r="A7" s="20" t="inlineStr">
        <is>
          <t>Rent LLC</t>
        </is>
      </c>
      <c r="B7" s="21" t="inlineStr">
        <is>
          <t>RNT-12</t>
        </is>
      </c>
      <c r="C7" s="21" t="inlineStr">
        <is>
          <t>2024-03-01</t>
        </is>
      </c>
      <c r="D7" s="22" t="n">
        <v>5000</v>
      </c>
      <c r="E7" s="21" t="inlineStr">
        <is>
          <t>Due on Receipt</t>
        </is>
      </c>
      <c r="F7" s="23" t="n">
        <v>0</v>
      </c>
      <c r="G7" s="24" t="n">
        <v>0</v>
      </c>
    </row>
    <row r="8">
      <c r="A8" s="25" t="inlineStr">
        <is>
          <t>Insurance Co</t>
        </is>
      </c>
      <c r="B8" s="26" t="inlineStr">
        <is>
          <t>INS-456</t>
        </is>
      </c>
      <c r="C8" s="26" t="inlineStr">
        <is>
          <t>2024-02-15</t>
        </is>
      </c>
      <c r="D8" s="27" t="n">
        <v>4800</v>
      </c>
      <c r="E8" s="26" t="inlineStr">
        <is>
          <t>Net 30</t>
        </is>
      </c>
      <c r="F8" s="28" t="n">
        <v>0</v>
      </c>
      <c r="G8" s="29" t="n">
        <v>0</v>
      </c>
    </row>
    <row r="9">
      <c r="A9" s="20" t="inlineStr">
        <is>
          <t>Tech Vendor</t>
        </is>
      </c>
      <c r="B9" s="21" t="inlineStr">
        <is>
          <t>TV-789</t>
        </is>
      </c>
      <c r="C9" s="21" t="inlineStr">
        <is>
          <t>2024-03-15</t>
        </is>
      </c>
      <c r="D9" s="22" t="n">
        <v>12000</v>
      </c>
      <c r="E9" s="21" t="inlineStr">
        <is>
          <t>Net 60</t>
        </is>
      </c>
      <c r="F9" s="23" t="n">
        <v>0.02</v>
      </c>
      <c r="G9" s="24" t="n">
        <v>10</v>
      </c>
    </row>
    <row r="10">
      <c r="A10" s="25" t="inlineStr">
        <is>
          <t>Cleaning Svc</t>
        </is>
      </c>
      <c r="B10" s="26" t="inlineStr">
        <is>
          <t>CL-101</t>
        </is>
      </c>
      <c r="C10" s="26" t="inlineStr">
        <is>
          <t>2024-03-20</t>
        </is>
      </c>
      <c r="D10" s="27" t="n">
        <v>1500</v>
      </c>
      <c r="E10" s="26" t="inlineStr">
        <is>
          <t>Net 15</t>
        </is>
      </c>
      <c r="F10" s="28" t="n">
        <v>0</v>
      </c>
      <c r="G10" s="29" t="n">
        <v>0</v>
      </c>
    </row>
    <row r="11">
      <c r="A11" s="20" t="inlineStr">
        <is>
          <t>Marketing Agency</t>
        </is>
      </c>
      <c r="B11" s="21" t="inlineStr">
        <is>
          <t>MA-202</t>
        </is>
      </c>
      <c r="C11" s="21" t="inlineStr">
        <is>
          <t>2024-02-28</t>
        </is>
      </c>
      <c r="D11" s="22" t="n">
        <v>7500</v>
      </c>
      <c r="E11" s="21" t="inlineStr">
        <is>
          <t>Net 45</t>
        </is>
      </c>
      <c r="F11" s="23" t="n">
        <v>0.01</v>
      </c>
      <c r="G11" s="24" t="n">
        <v>10</v>
      </c>
    </row>
    <row r="12">
      <c r="A12" s="25" t="inlineStr">
        <is>
          <t>Utility Co</t>
        </is>
      </c>
      <c r="B12" s="26" t="inlineStr">
        <is>
          <t>UT-303</t>
        </is>
      </c>
      <c r="C12" s="26" t="inlineStr">
        <is>
          <t>2024-03-01</t>
        </is>
      </c>
      <c r="D12" s="27" t="n">
        <v>2200</v>
      </c>
      <c r="E12" s="26" t="inlineStr">
        <is>
          <t>Net 30</t>
        </is>
      </c>
      <c r="F12" s="28" t="n">
        <v>0</v>
      </c>
      <c r="G12" s="29" t="n">
        <v>0</v>
      </c>
    </row>
    <row r="13">
      <c r="A13" s="20" t="inlineStr">
        <is>
          <t>Printing Co</t>
        </is>
      </c>
      <c r="B13" s="21" t="inlineStr">
        <is>
          <t>PR-404</t>
        </is>
      </c>
      <c r="C13" s="21" t="inlineStr">
        <is>
          <t>2024-03-10</t>
        </is>
      </c>
      <c r="D13" s="22" t="n">
        <v>1800</v>
      </c>
      <c r="E13" s="21" t="inlineStr">
        <is>
          <t>Net 30</t>
        </is>
      </c>
      <c r="F13" s="23" t="n">
        <v>0</v>
      </c>
      <c r="G13" s="24" t="n">
        <v>0</v>
      </c>
    </row>
    <row r="14">
      <c r="A14" s="25" t="inlineStr">
        <is>
          <t>Legal Firm</t>
        </is>
      </c>
      <c r="B14" s="26" t="inlineStr">
        <is>
          <t>LF-505</t>
        </is>
      </c>
      <c r="C14" s="26" t="inlineStr">
        <is>
          <t>2024-02-10</t>
        </is>
      </c>
      <c r="D14" s="27" t="n">
        <v>6000</v>
      </c>
      <c r="E14" s="26" t="inlineStr">
        <is>
          <t>Net 60</t>
        </is>
      </c>
      <c r="F14" s="28" t="n">
        <v>0</v>
      </c>
      <c r="G14" s="29" t="n">
        <v>0</v>
      </c>
    </row>
    <row r="15">
      <c r="A15" s="20" t="inlineStr">
        <is>
          <t>IT Support</t>
        </is>
      </c>
      <c r="B15" s="21" t="inlineStr">
        <is>
          <t>IT-606</t>
        </is>
      </c>
      <c r="C15" s="21" t="inlineStr">
        <is>
          <t>2024-03-25</t>
        </is>
      </c>
      <c r="D15" s="22" t="n">
        <v>3500</v>
      </c>
      <c r="E15" s="21" t="inlineStr">
        <is>
          <t>Net 30</t>
        </is>
      </c>
      <c r="F15" s="23" t="n">
        <v>0.02</v>
      </c>
      <c r="G15" s="24" t="n">
        <v>10</v>
      </c>
    </row>
    <row r="16">
      <c r="A16" s="25" t="inlineStr">
        <is>
          <t>Raw Materials</t>
        </is>
      </c>
      <c r="B16" s="26" t="inlineStr">
        <is>
          <t>RM-707</t>
        </is>
      </c>
      <c r="C16" s="26" t="inlineStr">
        <is>
          <t>2024-03-08</t>
        </is>
      </c>
      <c r="D16" s="27" t="n">
        <v>22000</v>
      </c>
      <c r="E16" s="26" t="inlineStr">
        <is>
          <t>Net 45</t>
        </is>
      </c>
      <c r="F16" s="28" t="n">
        <v>0.02</v>
      </c>
      <c r="G16" s="29" t="n">
        <v>15</v>
      </c>
    </row>
    <row r="17">
      <c r="A17" s="20" t="inlineStr">
        <is>
          <t>Equipment Lease</t>
        </is>
      </c>
      <c r="B17" s="21" t="inlineStr">
        <is>
          <t>EL-808</t>
        </is>
      </c>
      <c r="C17" s="21" t="inlineStr">
        <is>
          <t>2024-03-01</t>
        </is>
      </c>
      <c r="D17" s="22" t="n">
        <v>4000</v>
      </c>
      <c r="E17" s="21" t="inlineStr">
        <is>
          <t>Net 30</t>
        </is>
      </c>
      <c r="F17" s="23" t="n">
        <v>0</v>
      </c>
      <c r="G17" s="24" t="n">
        <v>0</v>
      </c>
    </row>
    <row r="18">
      <c r="A18" s="26" t="n"/>
      <c r="B18" s="26" t="n"/>
      <c r="C18" s="26" t="n"/>
      <c r="D18" s="27" t="n"/>
      <c r="E18" s="26" t="n"/>
      <c r="F18" s="28" t="n"/>
      <c r="G18" s="29" t="n"/>
    </row>
    <row r="19">
      <c r="A19" s="21" t="n"/>
      <c r="B19" s="21" t="n"/>
      <c r="C19" s="21" t="n"/>
      <c r="D19" s="22" t="n"/>
      <c r="E19" s="21" t="n"/>
      <c r="F19" s="23" t="n"/>
      <c r="G19" s="24" t="n"/>
    </row>
    <row r="20">
      <c r="A20" s="26" t="n"/>
      <c r="B20" s="26" t="n"/>
      <c r="C20" s="26" t="n"/>
      <c r="D20" s="27" t="n"/>
      <c r="E20" s="26" t="n"/>
      <c r="F20" s="28" t="n"/>
      <c r="G20" s="29" t="n"/>
    </row>
    <row r="21">
      <c r="A21" s="21" t="n"/>
      <c r="B21" s="21" t="n"/>
      <c r="C21" s="21" t="n"/>
      <c r="D21" s="22" t="n"/>
      <c r="E21" s="21" t="n"/>
      <c r="F21" s="23" t="n"/>
      <c r="G21" s="24" t="n"/>
    </row>
    <row r="22">
      <c r="A22" s="26" t="n"/>
      <c r="B22" s="26" t="n"/>
      <c r="C22" s="26" t="n"/>
      <c r="D22" s="27" t="n"/>
      <c r="E22" s="26" t="n"/>
      <c r="F22" s="28" t="n"/>
      <c r="G22" s="29" t="n"/>
    </row>
    <row r="23">
      <c r="A23" s="21" t="n"/>
      <c r="B23" s="21" t="n"/>
      <c r="C23" s="21" t="n"/>
      <c r="D23" s="22" t="n"/>
      <c r="E23" s="21" t="n"/>
      <c r="F23" s="23" t="n"/>
      <c r="G23" s="24" t="n"/>
    </row>
    <row r="24">
      <c r="A24" s="26" t="n"/>
      <c r="B24" s="26" t="n"/>
      <c r="C24" s="26" t="n"/>
      <c r="D24" s="27" t="n"/>
      <c r="E24" s="26" t="n"/>
      <c r="F24" s="28" t="n"/>
      <c r="G24" s="29" t="n"/>
    </row>
    <row r="25">
      <c r="A25" s="21" t="n"/>
      <c r="B25" s="21" t="n"/>
      <c r="C25" s="21" t="n"/>
      <c r="D25" s="22" t="n"/>
      <c r="E25" s="21" t="n"/>
      <c r="F25" s="23" t="n"/>
      <c r="G25" s="24" t="n"/>
    </row>
    <row r="26">
      <c r="A26" s="26" t="n"/>
      <c r="B26" s="26" t="n"/>
      <c r="C26" s="26" t="n"/>
      <c r="D26" s="27" t="n"/>
      <c r="E26" s="26" t="n"/>
      <c r="F26" s="28" t="n"/>
      <c r="G26" s="29" t="n"/>
    </row>
    <row r="27">
      <c r="A27" s="21" t="n"/>
      <c r="B27" s="21" t="n"/>
      <c r="C27" s="21" t="n"/>
      <c r="D27" s="22" t="n"/>
      <c r="E27" s="21" t="n"/>
      <c r="F27" s="23" t="n"/>
      <c r="G27" s="24" t="n"/>
    </row>
  </sheetData>
  <mergeCells count="1">
    <mergeCell ref="A1:G1"/>
  </mergeCells>
  <dataValidations count="1">
    <dataValidation sqref="E3 E4 E5 E6 E7 E8 E9 E10 E11 E12 E13 E14 E15 E16 E17 E18 E19 E20 E21 E22 E23 E24 E25 E26 E27" showDropDown="0" showInputMessage="0" showErrorMessage="0" allowBlank="1" type="list">
      <formula1>"Net 10,Net 15,Net 30,Net 45,Net 60,Net 90,Due on Receipt"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51"/>
  <sheetViews>
    <sheetView showGridLines="0" zoomScale="110"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6" customWidth="1" min="10" max="10"/>
  </cols>
  <sheetData>
    <row r="1" ht="28" customHeight="1">
      <c r="A1" s="30" t="inlineStr">
        <is>
          <t xml:space="preserve">  CALCULATIONS — All formulas, do NOT edit</t>
        </is>
      </c>
      <c r="B1" s="31" t="n"/>
      <c r="C1" s="31" t="n"/>
      <c r="D1" s="31" t="n"/>
      <c r="E1" s="31" t="n"/>
      <c r="F1" s="31" t="n"/>
      <c r="G1" s="31" t="n"/>
      <c r="H1" s="31" t="n"/>
      <c r="I1" s="31" t="n"/>
    </row>
    <row r="3" ht="28" customHeight="1">
      <c r="A3" s="15" t="inlineStr">
        <is>
          <t xml:space="preserve">  INVOICE ANALYSIS</t>
        </is>
      </c>
      <c r="B3" s="16" t="n"/>
      <c r="C3" s="16" t="n"/>
      <c r="D3" s="16" t="n"/>
      <c r="E3" s="16" t="n"/>
      <c r="F3" s="16" t="n"/>
      <c r="G3" s="16" t="n"/>
      <c r="H3" s="16" t="n"/>
      <c r="I3" s="16" t="n"/>
    </row>
    <row r="4" ht="32" customHeight="1">
      <c r="A4" s="19" t="inlineStr">
        <is>
          <t>Vendor</t>
        </is>
      </c>
      <c r="B4" s="19" t="inlineStr">
        <is>
          <t>Amount</t>
        </is>
      </c>
      <c r="C4" s="19" t="inlineStr">
        <is>
          <t>Due Date</t>
        </is>
      </c>
      <c r="D4" s="19" t="inlineStr">
        <is>
          <t>Days to Due</t>
        </is>
      </c>
      <c r="E4" s="19" t="inlineStr">
        <is>
          <t>Status</t>
        </is>
      </c>
      <c r="F4" s="19" t="inlineStr">
        <is>
          <t>Discount $</t>
        </is>
      </c>
      <c r="G4" s="19" t="inlineStr">
        <is>
          <t>Net After Disc</t>
        </is>
      </c>
      <c r="H4" s="19" t="inlineStr">
        <is>
          <t>Week #</t>
        </is>
      </c>
      <c r="I4" s="19" t="inlineStr">
        <is>
          <t>Priority</t>
        </is>
      </c>
    </row>
    <row r="5">
      <c r="A5" s="32">
        <f>INPUT!A3</f>
        <v/>
      </c>
      <c r="B5" s="33">
        <f>IF(INPUT!D3="",0,INPUT!D3)</f>
        <v/>
      </c>
      <c r="C5" s="34">
        <f>IF(INPUT!C3="","",INPUT!C3+IF(INPUT!E3="Net 10",10,IF(INPUT!E3="Net 15",15,IF(INPUT!E3="Net 30",30,IF(INPUT!E3="Net 45",45,IF(INPUT!E3="Net 60",60,IF(INPUT!E3="Net 90",90,0)))))))</f>
        <v/>
      </c>
      <c r="D5" s="35">
        <f>IF(C5="",0,C5-CONFIG!B3)</f>
        <v/>
      </c>
      <c r="E5" s="36">
        <f>IF(B5=0,"",IF(D5&lt;0,"OVERDUE",IF(D5&lt;=7,"DUE SOON","UPCOMING")))</f>
        <v/>
      </c>
      <c r="F5" s="33">
        <f>IF(INPUT!F3="",0,B5*INPUT!F3)</f>
        <v/>
      </c>
      <c r="G5" s="33">
        <f>B5-F5</f>
        <v/>
      </c>
      <c r="H5" s="35">
        <f>IF(B5=0,"",IF(C5&lt;=CONFIG!B11,1,IF(C5&lt;=CONFIG!B12,2,IF(C5&lt;=CONFIG!B13,3,4))))</f>
        <v/>
      </c>
      <c r="I5" s="35">
        <f>IF(B5=0,"",IF(D5&lt;0,1,IF(AND(D5&lt;=7,F5&gt;0),2,IF(D5&lt;=7,3,4))))</f>
        <v/>
      </c>
    </row>
    <row r="6">
      <c r="A6" s="32">
        <f>INPUT!A4</f>
        <v/>
      </c>
      <c r="B6" s="33">
        <f>IF(INPUT!D4="",0,INPUT!D4)</f>
        <v/>
      </c>
      <c r="C6" s="34">
        <f>IF(INPUT!C4="","",INPUT!C4+IF(INPUT!E4="Net 10",10,IF(INPUT!E4="Net 15",15,IF(INPUT!E4="Net 30",30,IF(INPUT!E4="Net 45",45,IF(INPUT!E4="Net 60",60,IF(INPUT!E4="Net 90",90,0)))))))</f>
        <v/>
      </c>
      <c r="D6" s="35">
        <f>IF(C6="",0,C6-CONFIG!B3)</f>
        <v/>
      </c>
      <c r="E6" s="36">
        <f>IF(B6=0,"",IF(D6&lt;0,"OVERDUE",IF(D6&lt;=7,"DUE SOON","UPCOMING")))</f>
        <v/>
      </c>
      <c r="F6" s="33">
        <f>IF(INPUT!F4="",0,B6*INPUT!F4)</f>
        <v/>
      </c>
      <c r="G6" s="33">
        <f>B6-F6</f>
        <v/>
      </c>
      <c r="H6" s="35">
        <f>IF(B6=0,"",IF(C6&lt;=CONFIG!B11,1,IF(C6&lt;=CONFIG!B12,2,IF(C6&lt;=CONFIG!B13,3,4))))</f>
        <v/>
      </c>
      <c r="I6" s="35">
        <f>IF(B6=0,"",IF(D6&lt;0,1,IF(AND(D6&lt;=7,F6&gt;0),2,IF(D6&lt;=7,3,4))))</f>
        <v/>
      </c>
    </row>
    <row r="7">
      <c r="A7" s="32">
        <f>INPUT!A5</f>
        <v/>
      </c>
      <c r="B7" s="33">
        <f>IF(INPUT!D5="",0,INPUT!D5)</f>
        <v/>
      </c>
      <c r="C7" s="34">
        <f>IF(INPUT!C5="","",INPUT!C5+IF(INPUT!E5="Net 10",10,IF(INPUT!E5="Net 15",15,IF(INPUT!E5="Net 30",30,IF(INPUT!E5="Net 45",45,IF(INPUT!E5="Net 60",60,IF(INPUT!E5="Net 90",90,0)))))))</f>
        <v/>
      </c>
      <c r="D7" s="35">
        <f>IF(C7="",0,C7-CONFIG!B3)</f>
        <v/>
      </c>
      <c r="E7" s="36">
        <f>IF(B7=0,"",IF(D7&lt;0,"OVERDUE",IF(D7&lt;=7,"DUE SOON","UPCOMING")))</f>
        <v/>
      </c>
      <c r="F7" s="33">
        <f>IF(INPUT!F5="",0,B7*INPUT!F5)</f>
        <v/>
      </c>
      <c r="G7" s="33">
        <f>B7-F7</f>
        <v/>
      </c>
      <c r="H7" s="35">
        <f>IF(B7=0,"",IF(C7&lt;=CONFIG!B11,1,IF(C7&lt;=CONFIG!B12,2,IF(C7&lt;=CONFIG!B13,3,4))))</f>
        <v/>
      </c>
      <c r="I7" s="35">
        <f>IF(B7=0,"",IF(D7&lt;0,1,IF(AND(D7&lt;=7,F7&gt;0),2,IF(D7&lt;=7,3,4))))</f>
        <v/>
      </c>
    </row>
    <row r="8">
      <c r="A8" s="32">
        <f>INPUT!A6</f>
        <v/>
      </c>
      <c r="B8" s="33">
        <f>IF(INPUT!D6="",0,INPUT!D6)</f>
        <v/>
      </c>
      <c r="C8" s="34">
        <f>IF(INPUT!C6="","",INPUT!C6+IF(INPUT!E6="Net 10",10,IF(INPUT!E6="Net 15",15,IF(INPUT!E6="Net 30",30,IF(INPUT!E6="Net 45",45,IF(INPUT!E6="Net 60",60,IF(INPUT!E6="Net 90",90,0)))))))</f>
        <v/>
      </c>
      <c r="D8" s="35">
        <f>IF(C8="",0,C8-CONFIG!B3)</f>
        <v/>
      </c>
      <c r="E8" s="36">
        <f>IF(B8=0,"",IF(D8&lt;0,"OVERDUE",IF(D8&lt;=7,"DUE SOON","UPCOMING")))</f>
        <v/>
      </c>
      <c r="F8" s="33">
        <f>IF(INPUT!F6="",0,B8*INPUT!F6)</f>
        <v/>
      </c>
      <c r="G8" s="33">
        <f>B8-F8</f>
        <v/>
      </c>
      <c r="H8" s="35">
        <f>IF(B8=0,"",IF(C8&lt;=CONFIG!B11,1,IF(C8&lt;=CONFIG!B12,2,IF(C8&lt;=CONFIG!B13,3,4))))</f>
        <v/>
      </c>
      <c r="I8" s="35">
        <f>IF(B8=0,"",IF(D8&lt;0,1,IF(AND(D8&lt;=7,F8&gt;0),2,IF(D8&lt;=7,3,4))))</f>
        <v/>
      </c>
    </row>
    <row r="9">
      <c r="A9" s="32">
        <f>INPUT!A7</f>
        <v/>
      </c>
      <c r="B9" s="33">
        <f>IF(INPUT!D7="",0,INPUT!D7)</f>
        <v/>
      </c>
      <c r="C9" s="34">
        <f>IF(INPUT!C7="","",INPUT!C7+IF(INPUT!E7="Net 10",10,IF(INPUT!E7="Net 15",15,IF(INPUT!E7="Net 30",30,IF(INPUT!E7="Net 45",45,IF(INPUT!E7="Net 60",60,IF(INPUT!E7="Net 90",90,0)))))))</f>
        <v/>
      </c>
      <c r="D9" s="35">
        <f>IF(C9="",0,C9-CONFIG!B3)</f>
        <v/>
      </c>
      <c r="E9" s="36">
        <f>IF(B9=0,"",IF(D9&lt;0,"OVERDUE",IF(D9&lt;=7,"DUE SOON","UPCOMING")))</f>
        <v/>
      </c>
      <c r="F9" s="33">
        <f>IF(INPUT!F7="",0,B9*INPUT!F7)</f>
        <v/>
      </c>
      <c r="G9" s="33">
        <f>B9-F9</f>
        <v/>
      </c>
      <c r="H9" s="35">
        <f>IF(B9=0,"",IF(C9&lt;=CONFIG!B11,1,IF(C9&lt;=CONFIG!B12,2,IF(C9&lt;=CONFIG!B13,3,4))))</f>
        <v/>
      </c>
      <c r="I9" s="35">
        <f>IF(B9=0,"",IF(D9&lt;0,1,IF(AND(D9&lt;=7,F9&gt;0),2,IF(D9&lt;=7,3,4))))</f>
        <v/>
      </c>
    </row>
    <row r="10">
      <c r="A10" s="32">
        <f>INPUT!A8</f>
        <v/>
      </c>
      <c r="B10" s="33">
        <f>IF(INPUT!D8="",0,INPUT!D8)</f>
        <v/>
      </c>
      <c r="C10" s="34">
        <f>IF(INPUT!C8="","",INPUT!C8+IF(INPUT!E8="Net 10",10,IF(INPUT!E8="Net 15",15,IF(INPUT!E8="Net 30",30,IF(INPUT!E8="Net 45",45,IF(INPUT!E8="Net 60",60,IF(INPUT!E8="Net 90",90,0)))))))</f>
        <v/>
      </c>
      <c r="D10" s="35">
        <f>IF(C10="",0,C10-CONFIG!B3)</f>
        <v/>
      </c>
      <c r="E10" s="36">
        <f>IF(B10=0,"",IF(D10&lt;0,"OVERDUE",IF(D10&lt;=7,"DUE SOON","UPCOMING")))</f>
        <v/>
      </c>
      <c r="F10" s="33">
        <f>IF(INPUT!F8="",0,B10*INPUT!F8)</f>
        <v/>
      </c>
      <c r="G10" s="33">
        <f>B10-F10</f>
        <v/>
      </c>
      <c r="H10" s="35">
        <f>IF(B10=0,"",IF(C10&lt;=CONFIG!B11,1,IF(C10&lt;=CONFIG!B12,2,IF(C10&lt;=CONFIG!B13,3,4))))</f>
        <v/>
      </c>
      <c r="I10" s="35">
        <f>IF(B10=0,"",IF(D10&lt;0,1,IF(AND(D10&lt;=7,F10&gt;0),2,IF(D10&lt;=7,3,4))))</f>
        <v/>
      </c>
    </row>
    <row r="11">
      <c r="A11" s="32">
        <f>INPUT!A9</f>
        <v/>
      </c>
      <c r="B11" s="33">
        <f>IF(INPUT!D9="",0,INPUT!D9)</f>
        <v/>
      </c>
      <c r="C11" s="34">
        <f>IF(INPUT!C9="","",INPUT!C9+IF(INPUT!E9="Net 10",10,IF(INPUT!E9="Net 15",15,IF(INPUT!E9="Net 30",30,IF(INPUT!E9="Net 45",45,IF(INPUT!E9="Net 60",60,IF(INPUT!E9="Net 90",90,0)))))))</f>
        <v/>
      </c>
      <c r="D11" s="35">
        <f>IF(C11="",0,C11-CONFIG!B3)</f>
        <v/>
      </c>
      <c r="E11" s="36">
        <f>IF(B11=0,"",IF(D11&lt;0,"OVERDUE",IF(D11&lt;=7,"DUE SOON","UPCOMING")))</f>
        <v/>
      </c>
      <c r="F11" s="33">
        <f>IF(INPUT!F9="",0,B11*INPUT!F9)</f>
        <v/>
      </c>
      <c r="G11" s="33">
        <f>B11-F11</f>
        <v/>
      </c>
      <c r="H11" s="35">
        <f>IF(B11=0,"",IF(C11&lt;=CONFIG!B11,1,IF(C11&lt;=CONFIG!B12,2,IF(C11&lt;=CONFIG!B13,3,4))))</f>
        <v/>
      </c>
      <c r="I11" s="35">
        <f>IF(B11=0,"",IF(D11&lt;0,1,IF(AND(D11&lt;=7,F11&gt;0),2,IF(D11&lt;=7,3,4))))</f>
        <v/>
      </c>
    </row>
    <row r="12">
      <c r="A12" s="32">
        <f>INPUT!A10</f>
        <v/>
      </c>
      <c r="B12" s="33">
        <f>IF(INPUT!D10="",0,INPUT!D10)</f>
        <v/>
      </c>
      <c r="C12" s="34">
        <f>IF(INPUT!C10="","",INPUT!C10+IF(INPUT!E10="Net 10",10,IF(INPUT!E10="Net 15",15,IF(INPUT!E10="Net 30",30,IF(INPUT!E10="Net 45",45,IF(INPUT!E10="Net 60",60,IF(INPUT!E10="Net 90",90,0)))))))</f>
        <v/>
      </c>
      <c r="D12" s="35">
        <f>IF(C12="",0,C12-CONFIG!B3)</f>
        <v/>
      </c>
      <c r="E12" s="36">
        <f>IF(B12=0,"",IF(D12&lt;0,"OVERDUE",IF(D12&lt;=7,"DUE SOON","UPCOMING")))</f>
        <v/>
      </c>
      <c r="F12" s="33">
        <f>IF(INPUT!F10="",0,B12*INPUT!F10)</f>
        <v/>
      </c>
      <c r="G12" s="33">
        <f>B12-F12</f>
        <v/>
      </c>
      <c r="H12" s="35">
        <f>IF(B12=0,"",IF(C12&lt;=CONFIG!B11,1,IF(C12&lt;=CONFIG!B12,2,IF(C12&lt;=CONFIG!B13,3,4))))</f>
        <v/>
      </c>
      <c r="I12" s="35">
        <f>IF(B12=0,"",IF(D12&lt;0,1,IF(AND(D12&lt;=7,F12&gt;0),2,IF(D12&lt;=7,3,4))))</f>
        <v/>
      </c>
    </row>
    <row r="13">
      <c r="A13" s="32">
        <f>INPUT!A11</f>
        <v/>
      </c>
      <c r="B13" s="33">
        <f>IF(INPUT!D11="",0,INPUT!D11)</f>
        <v/>
      </c>
      <c r="C13" s="34">
        <f>IF(INPUT!C11="","",INPUT!C11+IF(INPUT!E11="Net 10",10,IF(INPUT!E11="Net 15",15,IF(INPUT!E11="Net 30",30,IF(INPUT!E11="Net 45",45,IF(INPUT!E11="Net 60",60,IF(INPUT!E11="Net 90",90,0)))))))</f>
        <v/>
      </c>
      <c r="D13" s="35">
        <f>IF(C13="",0,C13-CONFIG!B3)</f>
        <v/>
      </c>
      <c r="E13" s="36">
        <f>IF(B13=0,"",IF(D13&lt;0,"OVERDUE",IF(D13&lt;=7,"DUE SOON","UPCOMING")))</f>
        <v/>
      </c>
      <c r="F13" s="33">
        <f>IF(INPUT!F11="",0,B13*INPUT!F11)</f>
        <v/>
      </c>
      <c r="G13" s="33">
        <f>B13-F13</f>
        <v/>
      </c>
      <c r="H13" s="35">
        <f>IF(B13=0,"",IF(C13&lt;=CONFIG!B11,1,IF(C13&lt;=CONFIG!B12,2,IF(C13&lt;=CONFIG!B13,3,4))))</f>
        <v/>
      </c>
      <c r="I13" s="35">
        <f>IF(B13=0,"",IF(D13&lt;0,1,IF(AND(D13&lt;=7,F13&gt;0),2,IF(D13&lt;=7,3,4))))</f>
        <v/>
      </c>
    </row>
    <row r="14">
      <c r="A14" s="32">
        <f>INPUT!A12</f>
        <v/>
      </c>
      <c r="B14" s="33">
        <f>IF(INPUT!D12="",0,INPUT!D12)</f>
        <v/>
      </c>
      <c r="C14" s="34">
        <f>IF(INPUT!C12="","",INPUT!C12+IF(INPUT!E12="Net 10",10,IF(INPUT!E12="Net 15",15,IF(INPUT!E12="Net 30",30,IF(INPUT!E12="Net 45",45,IF(INPUT!E12="Net 60",60,IF(INPUT!E12="Net 90",90,0)))))))</f>
        <v/>
      </c>
      <c r="D14" s="35">
        <f>IF(C14="",0,C14-CONFIG!B3)</f>
        <v/>
      </c>
      <c r="E14" s="36">
        <f>IF(B14=0,"",IF(D14&lt;0,"OVERDUE",IF(D14&lt;=7,"DUE SOON","UPCOMING")))</f>
        <v/>
      </c>
      <c r="F14" s="33">
        <f>IF(INPUT!F12="",0,B14*INPUT!F12)</f>
        <v/>
      </c>
      <c r="G14" s="33">
        <f>B14-F14</f>
        <v/>
      </c>
      <c r="H14" s="35">
        <f>IF(B14=0,"",IF(C14&lt;=CONFIG!B11,1,IF(C14&lt;=CONFIG!B12,2,IF(C14&lt;=CONFIG!B13,3,4))))</f>
        <v/>
      </c>
      <c r="I14" s="35">
        <f>IF(B14=0,"",IF(D14&lt;0,1,IF(AND(D14&lt;=7,F14&gt;0),2,IF(D14&lt;=7,3,4))))</f>
        <v/>
      </c>
    </row>
    <row r="15">
      <c r="A15" s="32">
        <f>INPUT!A13</f>
        <v/>
      </c>
      <c r="B15" s="33">
        <f>IF(INPUT!D13="",0,INPUT!D13)</f>
        <v/>
      </c>
      <c r="C15" s="34">
        <f>IF(INPUT!C13="","",INPUT!C13+IF(INPUT!E13="Net 10",10,IF(INPUT!E13="Net 15",15,IF(INPUT!E13="Net 30",30,IF(INPUT!E13="Net 45",45,IF(INPUT!E13="Net 60",60,IF(INPUT!E13="Net 90",90,0)))))))</f>
        <v/>
      </c>
      <c r="D15" s="35">
        <f>IF(C15="",0,C15-CONFIG!B3)</f>
        <v/>
      </c>
      <c r="E15" s="36">
        <f>IF(B15=0,"",IF(D15&lt;0,"OVERDUE",IF(D15&lt;=7,"DUE SOON","UPCOMING")))</f>
        <v/>
      </c>
      <c r="F15" s="33">
        <f>IF(INPUT!F13="",0,B15*INPUT!F13)</f>
        <v/>
      </c>
      <c r="G15" s="33">
        <f>B15-F15</f>
        <v/>
      </c>
      <c r="H15" s="35">
        <f>IF(B15=0,"",IF(C15&lt;=CONFIG!B11,1,IF(C15&lt;=CONFIG!B12,2,IF(C15&lt;=CONFIG!B13,3,4))))</f>
        <v/>
      </c>
      <c r="I15" s="35">
        <f>IF(B15=0,"",IF(D15&lt;0,1,IF(AND(D15&lt;=7,F15&gt;0),2,IF(D15&lt;=7,3,4))))</f>
        <v/>
      </c>
    </row>
    <row r="16">
      <c r="A16" s="32">
        <f>INPUT!A14</f>
        <v/>
      </c>
      <c r="B16" s="33">
        <f>IF(INPUT!D14="",0,INPUT!D14)</f>
        <v/>
      </c>
      <c r="C16" s="34">
        <f>IF(INPUT!C14="","",INPUT!C14+IF(INPUT!E14="Net 10",10,IF(INPUT!E14="Net 15",15,IF(INPUT!E14="Net 30",30,IF(INPUT!E14="Net 45",45,IF(INPUT!E14="Net 60",60,IF(INPUT!E14="Net 90",90,0)))))))</f>
        <v/>
      </c>
      <c r="D16" s="35">
        <f>IF(C16="",0,C16-CONFIG!B3)</f>
        <v/>
      </c>
      <c r="E16" s="36">
        <f>IF(B16=0,"",IF(D16&lt;0,"OVERDUE",IF(D16&lt;=7,"DUE SOON","UPCOMING")))</f>
        <v/>
      </c>
      <c r="F16" s="33">
        <f>IF(INPUT!F14="",0,B16*INPUT!F14)</f>
        <v/>
      </c>
      <c r="G16" s="33">
        <f>B16-F16</f>
        <v/>
      </c>
      <c r="H16" s="35">
        <f>IF(B16=0,"",IF(C16&lt;=CONFIG!B11,1,IF(C16&lt;=CONFIG!B12,2,IF(C16&lt;=CONFIG!B13,3,4))))</f>
        <v/>
      </c>
      <c r="I16" s="35">
        <f>IF(B16=0,"",IF(D16&lt;0,1,IF(AND(D16&lt;=7,F16&gt;0),2,IF(D16&lt;=7,3,4))))</f>
        <v/>
      </c>
    </row>
    <row r="17">
      <c r="A17" s="32">
        <f>INPUT!A15</f>
        <v/>
      </c>
      <c r="B17" s="33">
        <f>IF(INPUT!D15="",0,INPUT!D15)</f>
        <v/>
      </c>
      <c r="C17" s="34">
        <f>IF(INPUT!C15="","",INPUT!C15+IF(INPUT!E15="Net 10",10,IF(INPUT!E15="Net 15",15,IF(INPUT!E15="Net 30",30,IF(INPUT!E15="Net 45",45,IF(INPUT!E15="Net 60",60,IF(INPUT!E15="Net 90",90,0)))))))</f>
        <v/>
      </c>
      <c r="D17" s="35">
        <f>IF(C17="",0,C17-CONFIG!B3)</f>
        <v/>
      </c>
      <c r="E17" s="36">
        <f>IF(B17=0,"",IF(D17&lt;0,"OVERDUE",IF(D17&lt;=7,"DUE SOON","UPCOMING")))</f>
        <v/>
      </c>
      <c r="F17" s="33">
        <f>IF(INPUT!F15="",0,B17*INPUT!F15)</f>
        <v/>
      </c>
      <c r="G17" s="33">
        <f>B17-F17</f>
        <v/>
      </c>
      <c r="H17" s="35">
        <f>IF(B17=0,"",IF(C17&lt;=CONFIG!B11,1,IF(C17&lt;=CONFIG!B12,2,IF(C17&lt;=CONFIG!B13,3,4))))</f>
        <v/>
      </c>
      <c r="I17" s="35">
        <f>IF(B17=0,"",IF(D17&lt;0,1,IF(AND(D17&lt;=7,F17&gt;0),2,IF(D17&lt;=7,3,4))))</f>
        <v/>
      </c>
    </row>
    <row r="18">
      <c r="A18" s="32">
        <f>INPUT!A16</f>
        <v/>
      </c>
      <c r="B18" s="33">
        <f>IF(INPUT!D16="",0,INPUT!D16)</f>
        <v/>
      </c>
      <c r="C18" s="34">
        <f>IF(INPUT!C16="","",INPUT!C16+IF(INPUT!E16="Net 10",10,IF(INPUT!E16="Net 15",15,IF(INPUT!E16="Net 30",30,IF(INPUT!E16="Net 45",45,IF(INPUT!E16="Net 60",60,IF(INPUT!E16="Net 90",90,0)))))))</f>
        <v/>
      </c>
      <c r="D18" s="35">
        <f>IF(C18="",0,C18-CONFIG!B3)</f>
        <v/>
      </c>
      <c r="E18" s="36">
        <f>IF(B18=0,"",IF(D18&lt;0,"OVERDUE",IF(D18&lt;=7,"DUE SOON","UPCOMING")))</f>
        <v/>
      </c>
      <c r="F18" s="33">
        <f>IF(INPUT!F16="",0,B18*INPUT!F16)</f>
        <v/>
      </c>
      <c r="G18" s="33">
        <f>B18-F18</f>
        <v/>
      </c>
      <c r="H18" s="35">
        <f>IF(B18=0,"",IF(C18&lt;=CONFIG!B11,1,IF(C18&lt;=CONFIG!B12,2,IF(C18&lt;=CONFIG!B13,3,4))))</f>
        <v/>
      </c>
      <c r="I18" s="35">
        <f>IF(B18=0,"",IF(D18&lt;0,1,IF(AND(D18&lt;=7,F18&gt;0),2,IF(D18&lt;=7,3,4))))</f>
        <v/>
      </c>
    </row>
    <row r="19">
      <c r="A19" s="32">
        <f>INPUT!A17</f>
        <v/>
      </c>
      <c r="B19" s="33">
        <f>IF(INPUT!D17="",0,INPUT!D17)</f>
        <v/>
      </c>
      <c r="C19" s="34">
        <f>IF(INPUT!C17="","",INPUT!C17+IF(INPUT!E17="Net 10",10,IF(INPUT!E17="Net 15",15,IF(INPUT!E17="Net 30",30,IF(INPUT!E17="Net 45",45,IF(INPUT!E17="Net 60",60,IF(INPUT!E17="Net 90",90,0)))))))</f>
        <v/>
      </c>
      <c r="D19" s="35">
        <f>IF(C19="",0,C19-CONFIG!B3)</f>
        <v/>
      </c>
      <c r="E19" s="36">
        <f>IF(B19=0,"",IF(D19&lt;0,"OVERDUE",IF(D19&lt;=7,"DUE SOON","UPCOMING")))</f>
        <v/>
      </c>
      <c r="F19" s="33">
        <f>IF(INPUT!F17="",0,B19*INPUT!F17)</f>
        <v/>
      </c>
      <c r="G19" s="33">
        <f>B19-F19</f>
        <v/>
      </c>
      <c r="H19" s="35">
        <f>IF(B19=0,"",IF(C19&lt;=CONFIG!B11,1,IF(C19&lt;=CONFIG!B12,2,IF(C19&lt;=CONFIG!B13,3,4))))</f>
        <v/>
      </c>
      <c r="I19" s="35">
        <f>IF(B19=0,"",IF(D19&lt;0,1,IF(AND(D19&lt;=7,F19&gt;0),2,IF(D19&lt;=7,3,4))))</f>
        <v/>
      </c>
    </row>
    <row r="20">
      <c r="A20" s="32">
        <f>INPUT!A18</f>
        <v/>
      </c>
      <c r="B20" s="33">
        <f>IF(INPUT!D18="",0,INPUT!D18)</f>
        <v/>
      </c>
      <c r="C20" s="34">
        <f>IF(INPUT!C18="","",INPUT!C18+IF(INPUT!E18="Net 10",10,IF(INPUT!E18="Net 15",15,IF(INPUT!E18="Net 30",30,IF(INPUT!E18="Net 45",45,IF(INPUT!E18="Net 60",60,IF(INPUT!E18="Net 90",90,0)))))))</f>
        <v/>
      </c>
      <c r="D20" s="35">
        <f>IF(C20="",0,C20-CONFIG!B3)</f>
        <v/>
      </c>
      <c r="E20" s="36">
        <f>IF(B20=0,"",IF(D20&lt;0,"OVERDUE",IF(D20&lt;=7,"DUE SOON","UPCOMING")))</f>
        <v/>
      </c>
      <c r="F20" s="33">
        <f>IF(INPUT!F18="",0,B20*INPUT!F18)</f>
        <v/>
      </c>
      <c r="G20" s="33">
        <f>B20-F20</f>
        <v/>
      </c>
      <c r="H20" s="35">
        <f>IF(B20=0,"",IF(C20&lt;=CONFIG!B11,1,IF(C20&lt;=CONFIG!B12,2,IF(C20&lt;=CONFIG!B13,3,4))))</f>
        <v/>
      </c>
      <c r="I20" s="35">
        <f>IF(B20=0,"",IF(D20&lt;0,1,IF(AND(D20&lt;=7,F20&gt;0),2,IF(D20&lt;=7,3,4))))</f>
        <v/>
      </c>
    </row>
    <row r="21">
      <c r="A21" s="32">
        <f>INPUT!A19</f>
        <v/>
      </c>
      <c r="B21" s="33">
        <f>IF(INPUT!D19="",0,INPUT!D19)</f>
        <v/>
      </c>
      <c r="C21" s="34">
        <f>IF(INPUT!C19="","",INPUT!C19+IF(INPUT!E19="Net 10",10,IF(INPUT!E19="Net 15",15,IF(INPUT!E19="Net 30",30,IF(INPUT!E19="Net 45",45,IF(INPUT!E19="Net 60",60,IF(INPUT!E19="Net 90",90,0)))))))</f>
        <v/>
      </c>
      <c r="D21" s="35">
        <f>IF(C21="",0,C21-CONFIG!B3)</f>
        <v/>
      </c>
      <c r="E21" s="36">
        <f>IF(B21=0,"",IF(D21&lt;0,"OVERDUE",IF(D21&lt;=7,"DUE SOON","UPCOMING")))</f>
        <v/>
      </c>
      <c r="F21" s="33">
        <f>IF(INPUT!F19="",0,B21*INPUT!F19)</f>
        <v/>
      </c>
      <c r="G21" s="33">
        <f>B21-F21</f>
        <v/>
      </c>
      <c r="H21" s="35">
        <f>IF(B21=0,"",IF(C21&lt;=CONFIG!B11,1,IF(C21&lt;=CONFIG!B12,2,IF(C21&lt;=CONFIG!B13,3,4))))</f>
        <v/>
      </c>
      <c r="I21" s="35">
        <f>IF(B21=0,"",IF(D21&lt;0,1,IF(AND(D21&lt;=7,F21&gt;0),2,IF(D21&lt;=7,3,4))))</f>
        <v/>
      </c>
    </row>
    <row r="22">
      <c r="A22" s="32">
        <f>INPUT!A20</f>
        <v/>
      </c>
      <c r="B22" s="33">
        <f>IF(INPUT!D20="",0,INPUT!D20)</f>
        <v/>
      </c>
      <c r="C22" s="34">
        <f>IF(INPUT!C20="","",INPUT!C20+IF(INPUT!E20="Net 10",10,IF(INPUT!E20="Net 15",15,IF(INPUT!E20="Net 30",30,IF(INPUT!E20="Net 45",45,IF(INPUT!E20="Net 60",60,IF(INPUT!E20="Net 90",90,0)))))))</f>
        <v/>
      </c>
      <c r="D22" s="35">
        <f>IF(C22="",0,C22-CONFIG!B3)</f>
        <v/>
      </c>
      <c r="E22" s="36">
        <f>IF(B22=0,"",IF(D22&lt;0,"OVERDUE",IF(D22&lt;=7,"DUE SOON","UPCOMING")))</f>
        <v/>
      </c>
      <c r="F22" s="33">
        <f>IF(INPUT!F20="",0,B22*INPUT!F20)</f>
        <v/>
      </c>
      <c r="G22" s="33">
        <f>B22-F22</f>
        <v/>
      </c>
      <c r="H22" s="35">
        <f>IF(B22=0,"",IF(C22&lt;=CONFIG!B11,1,IF(C22&lt;=CONFIG!B12,2,IF(C22&lt;=CONFIG!B13,3,4))))</f>
        <v/>
      </c>
      <c r="I22" s="35">
        <f>IF(B22=0,"",IF(D22&lt;0,1,IF(AND(D22&lt;=7,F22&gt;0),2,IF(D22&lt;=7,3,4))))</f>
        <v/>
      </c>
    </row>
    <row r="23">
      <c r="A23" s="32">
        <f>INPUT!A21</f>
        <v/>
      </c>
      <c r="B23" s="33">
        <f>IF(INPUT!D21="",0,INPUT!D21)</f>
        <v/>
      </c>
      <c r="C23" s="34">
        <f>IF(INPUT!C21="","",INPUT!C21+IF(INPUT!E21="Net 10",10,IF(INPUT!E21="Net 15",15,IF(INPUT!E21="Net 30",30,IF(INPUT!E21="Net 45",45,IF(INPUT!E21="Net 60",60,IF(INPUT!E21="Net 90",90,0)))))))</f>
        <v/>
      </c>
      <c r="D23" s="35">
        <f>IF(C23="",0,C23-CONFIG!B3)</f>
        <v/>
      </c>
      <c r="E23" s="36">
        <f>IF(B23=0,"",IF(D23&lt;0,"OVERDUE",IF(D23&lt;=7,"DUE SOON","UPCOMING")))</f>
        <v/>
      </c>
      <c r="F23" s="33">
        <f>IF(INPUT!F21="",0,B23*INPUT!F21)</f>
        <v/>
      </c>
      <c r="G23" s="33">
        <f>B23-F23</f>
        <v/>
      </c>
      <c r="H23" s="35">
        <f>IF(B23=0,"",IF(C23&lt;=CONFIG!B11,1,IF(C23&lt;=CONFIG!B12,2,IF(C23&lt;=CONFIG!B13,3,4))))</f>
        <v/>
      </c>
      <c r="I23" s="35">
        <f>IF(B23=0,"",IF(D23&lt;0,1,IF(AND(D23&lt;=7,F23&gt;0),2,IF(D23&lt;=7,3,4))))</f>
        <v/>
      </c>
    </row>
    <row r="24">
      <c r="A24" s="32">
        <f>INPUT!A22</f>
        <v/>
      </c>
      <c r="B24" s="33">
        <f>IF(INPUT!D22="",0,INPUT!D22)</f>
        <v/>
      </c>
      <c r="C24" s="34">
        <f>IF(INPUT!C22="","",INPUT!C22+IF(INPUT!E22="Net 10",10,IF(INPUT!E22="Net 15",15,IF(INPUT!E22="Net 30",30,IF(INPUT!E22="Net 45",45,IF(INPUT!E22="Net 60",60,IF(INPUT!E22="Net 90",90,0)))))))</f>
        <v/>
      </c>
      <c r="D24" s="35">
        <f>IF(C24="",0,C24-CONFIG!B3)</f>
        <v/>
      </c>
      <c r="E24" s="36">
        <f>IF(B24=0,"",IF(D24&lt;0,"OVERDUE",IF(D24&lt;=7,"DUE SOON","UPCOMING")))</f>
        <v/>
      </c>
      <c r="F24" s="33">
        <f>IF(INPUT!F22="",0,B24*INPUT!F22)</f>
        <v/>
      </c>
      <c r="G24" s="33">
        <f>B24-F24</f>
        <v/>
      </c>
      <c r="H24" s="35">
        <f>IF(B24=0,"",IF(C24&lt;=CONFIG!B11,1,IF(C24&lt;=CONFIG!B12,2,IF(C24&lt;=CONFIG!B13,3,4))))</f>
        <v/>
      </c>
      <c r="I24" s="35">
        <f>IF(B24=0,"",IF(D24&lt;0,1,IF(AND(D24&lt;=7,F24&gt;0),2,IF(D24&lt;=7,3,4))))</f>
        <v/>
      </c>
    </row>
    <row r="25">
      <c r="A25" s="32">
        <f>INPUT!A23</f>
        <v/>
      </c>
      <c r="B25" s="33">
        <f>IF(INPUT!D23="",0,INPUT!D23)</f>
        <v/>
      </c>
      <c r="C25" s="34">
        <f>IF(INPUT!C23="","",INPUT!C23+IF(INPUT!E23="Net 10",10,IF(INPUT!E23="Net 15",15,IF(INPUT!E23="Net 30",30,IF(INPUT!E23="Net 45",45,IF(INPUT!E23="Net 60",60,IF(INPUT!E23="Net 90",90,0)))))))</f>
        <v/>
      </c>
      <c r="D25" s="35">
        <f>IF(C25="",0,C25-CONFIG!B3)</f>
        <v/>
      </c>
      <c r="E25" s="36">
        <f>IF(B25=0,"",IF(D25&lt;0,"OVERDUE",IF(D25&lt;=7,"DUE SOON","UPCOMING")))</f>
        <v/>
      </c>
      <c r="F25" s="33">
        <f>IF(INPUT!F23="",0,B25*INPUT!F23)</f>
        <v/>
      </c>
      <c r="G25" s="33">
        <f>B25-F25</f>
        <v/>
      </c>
      <c r="H25" s="35">
        <f>IF(B25=0,"",IF(C25&lt;=CONFIG!B11,1,IF(C25&lt;=CONFIG!B12,2,IF(C25&lt;=CONFIG!B13,3,4))))</f>
        <v/>
      </c>
      <c r="I25" s="35">
        <f>IF(B25=0,"",IF(D25&lt;0,1,IF(AND(D25&lt;=7,F25&gt;0),2,IF(D25&lt;=7,3,4))))</f>
        <v/>
      </c>
    </row>
    <row r="26">
      <c r="A26" s="32">
        <f>INPUT!A24</f>
        <v/>
      </c>
      <c r="B26" s="33">
        <f>IF(INPUT!D24="",0,INPUT!D24)</f>
        <v/>
      </c>
      <c r="C26" s="34">
        <f>IF(INPUT!C24="","",INPUT!C24+IF(INPUT!E24="Net 10",10,IF(INPUT!E24="Net 15",15,IF(INPUT!E24="Net 30",30,IF(INPUT!E24="Net 45",45,IF(INPUT!E24="Net 60",60,IF(INPUT!E24="Net 90",90,0)))))))</f>
        <v/>
      </c>
      <c r="D26" s="35">
        <f>IF(C26="",0,C26-CONFIG!B3)</f>
        <v/>
      </c>
      <c r="E26" s="36">
        <f>IF(B26=0,"",IF(D26&lt;0,"OVERDUE",IF(D26&lt;=7,"DUE SOON","UPCOMING")))</f>
        <v/>
      </c>
      <c r="F26" s="33">
        <f>IF(INPUT!F24="",0,B26*INPUT!F24)</f>
        <v/>
      </c>
      <c r="G26" s="33">
        <f>B26-F26</f>
        <v/>
      </c>
      <c r="H26" s="35">
        <f>IF(B26=0,"",IF(C26&lt;=CONFIG!B11,1,IF(C26&lt;=CONFIG!B12,2,IF(C26&lt;=CONFIG!B13,3,4))))</f>
        <v/>
      </c>
      <c r="I26" s="35">
        <f>IF(B26=0,"",IF(D26&lt;0,1,IF(AND(D26&lt;=7,F26&gt;0),2,IF(D26&lt;=7,3,4))))</f>
        <v/>
      </c>
    </row>
    <row r="27">
      <c r="A27" s="32">
        <f>INPUT!A25</f>
        <v/>
      </c>
      <c r="B27" s="33">
        <f>IF(INPUT!D25="",0,INPUT!D25)</f>
        <v/>
      </c>
      <c r="C27" s="34">
        <f>IF(INPUT!C25="","",INPUT!C25+IF(INPUT!E25="Net 10",10,IF(INPUT!E25="Net 15",15,IF(INPUT!E25="Net 30",30,IF(INPUT!E25="Net 45",45,IF(INPUT!E25="Net 60",60,IF(INPUT!E25="Net 90",90,0)))))))</f>
        <v/>
      </c>
      <c r="D27" s="35">
        <f>IF(C27="",0,C27-CONFIG!B3)</f>
        <v/>
      </c>
      <c r="E27" s="36">
        <f>IF(B27=0,"",IF(D27&lt;0,"OVERDUE",IF(D27&lt;=7,"DUE SOON","UPCOMING")))</f>
        <v/>
      </c>
      <c r="F27" s="33">
        <f>IF(INPUT!F25="",0,B27*INPUT!F25)</f>
        <v/>
      </c>
      <c r="G27" s="33">
        <f>B27-F27</f>
        <v/>
      </c>
      <c r="H27" s="35">
        <f>IF(B27=0,"",IF(C27&lt;=CONFIG!B11,1,IF(C27&lt;=CONFIG!B12,2,IF(C27&lt;=CONFIG!B13,3,4))))</f>
        <v/>
      </c>
      <c r="I27" s="35">
        <f>IF(B27=0,"",IF(D27&lt;0,1,IF(AND(D27&lt;=7,F27&gt;0),2,IF(D27&lt;=7,3,4))))</f>
        <v/>
      </c>
    </row>
    <row r="28">
      <c r="A28" s="32">
        <f>INPUT!A26</f>
        <v/>
      </c>
      <c r="B28" s="33">
        <f>IF(INPUT!D26="",0,INPUT!D26)</f>
        <v/>
      </c>
      <c r="C28" s="34">
        <f>IF(INPUT!C26="","",INPUT!C26+IF(INPUT!E26="Net 10",10,IF(INPUT!E26="Net 15",15,IF(INPUT!E26="Net 30",30,IF(INPUT!E26="Net 45",45,IF(INPUT!E26="Net 60",60,IF(INPUT!E26="Net 90",90,0)))))))</f>
        <v/>
      </c>
      <c r="D28" s="35">
        <f>IF(C28="",0,C28-CONFIG!B3)</f>
        <v/>
      </c>
      <c r="E28" s="36">
        <f>IF(B28=0,"",IF(D28&lt;0,"OVERDUE",IF(D28&lt;=7,"DUE SOON","UPCOMING")))</f>
        <v/>
      </c>
      <c r="F28" s="33">
        <f>IF(INPUT!F26="",0,B28*INPUT!F26)</f>
        <v/>
      </c>
      <c r="G28" s="33">
        <f>B28-F28</f>
        <v/>
      </c>
      <c r="H28" s="35">
        <f>IF(B28=0,"",IF(C28&lt;=CONFIG!B11,1,IF(C28&lt;=CONFIG!B12,2,IF(C28&lt;=CONFIG!B13,3,4))))</f>
        <v/>
      </c>
      <c r="I28" s="35">
        <f>IF(B28=0,"",IF(D28&lt;0,1,IF(AND(D28&lt;=7,F28&gt;0),2,IF(D28&lt;=7,3,4))))</f>
        <v/>
      </c>
    </row>
    <row r="29">
      <c r="A29" s="32">
        <f>INPUT!A27</f>
        <v/>
      </c>
      <c r="B29" s="33">
        <f>IF(INPUT!D27="",0,INPUT!D27)</f>
        <v/>
      </c>
      <c r="C29" s="34">
        <f>IF(INPUT!C27="","",INPUT!C27+IF(INPUT!E27="Net 10",10,IF(INPUT!E27="Net 15",15,IF(INPUT!E27="Net 30",30,IF(INPUT!E27="Net 45",45,IF(INPUT!E27="Net 60",60,IF(INPUT!E27="Net 90",90,0)))))))</f>
        <v/>
      </c>
      <c r="D29" s="35">
        <f>IF(C29="",0,C29-CONFIG!B3)</f>
        <v/>
      </c>
      <c r="E29" s="36">
        <f>IF(B29=0,"",IF(D29&lt;0,"OVERDUE",IF(D29&lt;=7,"DUE SOON","UPCOMING")))</f>
        <v/>
      </c>
      <c r="F29" s="33">
        <f>IF(INPUT!F27="",0,B29*INPUT!F27)</f>
        <v/>
      </c>
      <c r="G29" s="33">
        <f>B29-F29</f>
        <v/>
      </c>
      <c r="H29" s="35">
        <f>IF(B29=0,"",IF(C29&lt;=CONFIG!B11,1,IF(C29&lt;=CONFIG!B12,2,IF(C29&lt;=CONFIG!B13,3,4))))</f>
        <v/>
      </c>
      <c r="I29" s="35">
        <f>IF(B29=0,"",IF(D29&lt;0,1,IF(AND(D29&lt;=7,F29&gt;0),2,IF(D29&lt;=7,3,4))))</f>
        <v/>
      </c>
    </row>
    <row r="31" ht="28" customHeight="1">
      <c r="A31" s="37" t="inlineStr">
        <is>
          <t xml:space="preserve">  WEEKLY PAYMENT SCHEDULE</t>
        </is>
      </c>
      <c r="B31" s="38" t="n"/>
      <c r="C31" s="38" t="n"/>
      <c r="D31" s="38" t="n"/>
      <c r="E31" s="38" t="n"/>
      <c r="F31" s="38" t="n"/>
      <c r="G31" s="38" t="n"/>
      <c r="H31" s="38" t="n"/>
      <c r="I31" s="38" t="n"/>
    </row>
    <row r="32" ht="32" customHeight="1">
      <c r="A32" s="19" t="inlineStr">
        <is>
          <t>Week</t>
        </is>
      </c>
      <c r="B32" s="19" t="inlineStr">
        <is>
          <t>Total Due</t>
        </is>
      </c>
      <c r="C32" s="19" t="inlineStr">
        <is>
          <t>With Discounts</t>
        </is>
      </c>
      <c r="D32" s="19" t="inlineStr">
        <is>
          <t>Discount Savings</t>
        </is>
      </c>
      <c r="E32" s="19" t="inlineStr">
        <is>
          <t>Overdue Amount</t>
        </is>
      </c>
      <c r="F32" s="19" t="inlineStr">
        <is>
          <t>Cumulative</t>
        </is>
      </c>
      <c r="G32" s="19" t="inlineStr"/>
      <c r="H32" s="19" t="inlineStr"/>
      <c r="I32" s="19" t="inlineStr"/>
    </row>
    <row r="33">
      <c r="A33" s="39" t="inlineStr">
        <is>
          <t>Week 1</t>
        </is>
      </c>
      <c r="B33" s="40">
        <f>SUMIF(H5:H29,1,B5:B29)</f>
        <v/>
      </c>
      <c r="C33" s="33">
        <f>SUMIF(H5:H29,1,G5:G29)</f>
        <v/>
      </c>
      <c r="D33" s="33">
        <f>B33-C33</f>
        <v/>
      </c>
      <c r="E33" s="33">
        <f>SUMPRODUCT((H5:H29=1)*(D5:D29&lt;0)*B5:B29)</f>
        <v/>
      </c>
      <c r="F33" s="40">
        <f>B33</f>
        <v/>
      </c>
    </row>
    <row r="34">
      <c r="A34" s="39" t="inlineStr">
        <is>
          <t>Week 2</t>
        </is>
      </c>
      <c r="B34" s="40">
        <f>SUMIF(H5:H29,2,B5:B29)</f>
        <v/>
      </c>
      <c r="C34" s="33">
        <f>SUMIF(H5:H29,2,G5:G29)</f>
        <v/>
      </c>
      <c r="D34" s="33">
        <f>B34-C34</f>
        <v/>
      </c>
      <c r="E34" s="33">
        <f>SUMPRODUCT((H5:H29=2)*(D5:D29&lt;0)*B5:B29)</f>
        <v/>
      </c>
      <c r="F34" s="40">
        <f>F33+B34</f>
        <v/>
      </c>
    </row>
    <row r="35">
      <c r="A35" s="39" t="inlineStr">
        <is>
          <t>Week 3</t>
        </is>
      </c>
      <c r="B35" s="40">
        <f>SUMIF(H5:H29,3,B5:B29)</f>
        <v/>
      </c>
      <c r="C35" s="33">
        <f>SUMIF(H5:H29,3,G5:G29)</f>
        <v/>
      </c>
      <c r="D35" s="33">
        <f>B35-C35</f>
        <v/>
      </c>
      <c r="E35" s="33">
        <f>SUMPRODUCT((H5:H29=3)*(D5:D29&lt;0)*B5:B29)</f>
        <v/>
      </c>
      <c r="F35" s="40">
        <f>F34+B35</f>
        <v/>
      </c>
    </row>
    <row r="36">
      <c r="A36" s="39" t="inlineStr">
        <is>
          <t>Week 4</t>
        </is>
      </c>
      <c r="B36" s="40">
        <f>SUMIF(H5:H29,4,B5:B29)</f>
        <v/>
      </c>
      <c r="C36" s="33">
        <f>SUMIF(H5:H29,4,G5:G29)</f>
        <v/>
      </c>
      <c r="D36" s="33">
        <f>B36-C36</f>
        <v/>
      </c>
      <c r="E36" s="33">
        <f>SUMPRODUCT((H5:H29=4)*(D5:D29&lt;0)*B5:B29)</f>
        <v/>
      </c>
      <c r="F36" s="40">
        <f>F35+B36</f>
        <v/>
      </c>
    </row>
    <row r="37">
      <c r="A37" s="39" t="inlineStr">
        <is>
          <t>TOTAL</t>
        </is>
      </c>
      <c r="B37" s="40">
        <f>SUM(B33:B36)</f>
        <v/>
      </c>
      <c r="C37" s="40">
        <f>SUM(C33:C36)</f>
        <v/>
      </c>
      <c r="D37" s="40">
        <f>SUM(D33:D36)</f>
        <v/>
      </c>
      <c r="E37" s="40">
        <f>SUM(E33:E36)</f>
        <v/>
      </c>
    </row>
    <row r="39" ht="28" customHeight="1">
      <c r="A39" s="41" t="inlineStr">
        <is>
          <t xml:space="preserve">  KEY METRICS</t>
        </is>
      </c>
      <c r="B39" s="42" t="n"/>
      <c r="C39" s="42" t="n"/>
      <c r="D39" s="42" t="n"/>
      <c r="E39" s="42" t="n"/>
      <c r="F39" s="42" t="n"/>
      <c r="G39" s="42" t="n"/>
      <c r="H39" s="42" t="n"/>
      <c r="I39" s="42" t="n"/>
    </row>
    <row r="40" ht="28" customHeight="1">
      <c r="A40" s="43" t="inlineStr">
        <is>
          <t>Total Payables Outstanding</t>
        </is>
      </c>
      <c r="B40" s="40">
        <f>B37</f>
        <v/>
      </c>
    </row>
    <row r="41" ht="28" customHeight="1">
      <c r="A41" s="43" t="inlineStr">
        <is>
          <t>Total with Discounts</t>
        </is>
      </c>
      <c r="B41" s="40">
        <f>C37</f>
        <v/>
      </c>
    </row>
    <row r="42" ht="28" customHeight="1">
      <c r="A42" s="43" t="inlineStr">
        <is>
          <t>Total Discount Savings</t>
        </is>
      </c>
      <c r="B42" s="40">
        <f>D37</f>
        <v/>
      </c>
    </row>
    <row r="43" ht="28" customHeight="1">
      <c r="A43" s="43" t="inlineStr">
        <is>
          <t>Total Overdue</t>
        </is>
      </c>
      <c r="B43" s="40">
        <f>E37</f>
        <v/>
      </c>
    </row>
    <row r="44" ht="28" customHeight="1">
      <c r="A44" s="43" t="inlineStr">
        <is>
          <t>Cash Coverage Ratio</t>
        </is>
      </c>
      <c r="B44" s="44">
        <f>IF(B40=0,0,CONFIG!B4/B40)</f>
        <v/>
      </c>
    </row>
    <row r="45" ht="28" customHeight="1">
      <c r="A45" s="43" t="inlineStr">
        <is>
          <t>Open Bills Count</t>
        </is>
      </c>
      <c r="B45" s="45">
        <f>COUNTIF(B5:B29,"&gt;"&amp;0)</f>
        <v/>
      </c>
    </row>
    <row r="46" ht="28" customHeight="1">
      <c r="A46" s="43" t="inlineStr">
        <is>
          <t>Overdue Bills Count</t>
        </is>
      </c>
      <c r="B46" s="45">
        <f>COUNTIF(E5:E29,"OVERDUE")</f>
        <v/>
      </c>
    </row>
    <row r="47" ht="28" customHeight="1">
      <c r="A47" s="43" t="inlineStr">
        <is>
          <t>DPO (Days Payable Outstanding)</t>
        </is>
      </c>
      <c r="B47" s="46">
        <f>IF(CONFIG!B7=0,0,(B40/CONFIG!B7)*365)</f>
        <v/>
      </c>
    </row>
    <row r="48" ht="28" customHeight="1">
      <c r="A48" s="43" t="inlineStr">
        <is>
          <t>DPO vs Target</t>
        </is>
      </c>
      <c r="B48" s="46">
        <f>B47-CONFIG!B8</f>
        <v/>
      </c>
    </row>
    <row r="49" ht="28" customHeight="1">
      <c r="A49" s="43" t="inlineStr">
        <is>
          <t>Cash After All Payments</t>
        </is>
      </c>
      <c r="B49" s="40">
        <f>CONFIG!B4-B41</f>
        <v/>
      </c>
    </row>
    <row r="50" ht="28" customHeight="1">
      <c r="A50" s="43" t="inlineStr">
        <is>
          <t>Discount ROI (Annualized)</t>
        </is>
      </c>
      <c r="B50" s="47">
        <f>IF(B41=0,0,(B42/B41)*12)</f>
        <v/>
      </c>
    </row>
    <row r="51" ht="28" customHeight="1">
      <c r="A51" s="43" t="inlineStr">
        <is>
          <t>AP Health</t>
        </is>
      </c>
      <c r="B51" s="36">
        <f>IF(B46=0,"HEALTHY",IF(B46&lt;=3,"ATTENTION","CRITICAL"))</f>
        <v/>
      </c>
    </row>
  </sheetData>
  <mergeCells count="4">
    <mergeCell ref="A1:I1"/>
    <mergeCell ref="A31:I31"/>
    <mergeCell ref="A3:I3"/>
    <mergeCell ref="A39:I39"/>
  </mergeCells>
  <conditionalFormatting sqref="E5:E29">
    <cfRule type="cellIs" priority="1" operator="equal" dxfId="0">
      <formula>"OVERDUE"</formula>
    </cfRule>
    <cfRule type="cellIs" priority="2" operator="equal" dxfId="1">
      <formula>"DUE SOON"</formula>
    </cfRule>
    <cfRule type="cellIs" priority="3" operator="equal" dxfId="2">
      <formula>"UPCOMING"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29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8" t="inlineStr">
        <is>
          <t>ACCOUNTS PAYABLE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5" t="inlineStr">
        <is>
          <t xml:space="preserve">  KEY METRICS</t>
        </is>
      </c>
      <c r="B4" s="16" t="n"/>
      <c r="C4" s="16" t="n"/>
      <c r="D4" s="16" t="n"/>
      <c r="E4" s="16" t="n"/>
    </row>
    <row r="5" ht="32" customHeight="1">
      <c r="A5" s="49" t="inlineStr">
        <is>
          <t>Total Payables</t>
        </is>
      </c>
      <c r="B5" s="50">
        <f>LOGIC!B40</f>
        <v/>
      </c>
    </row>
    <row r="6" ht="32" customHeight="1">
      <c r="A6" s="49" t="inlineStr">
        <is>
          <t>Total Overdue</t>
        </is>
      </c>
      <c r="B6" s="51">
        <f>LOGIC!B43</f>
        <v/>
      </c>
    </row>
    <row r="7" ht="32" customHeight="1">
      <c r="A7" s="49" t="inlineStr">
        <is>
          <t>Open Bills</t>
        </is>
      </c>
      <c r="B7" s="52">
        <f>LOGIC!B45</f>
        <v/>
      </c>
    </row>
    <row r="8" ht="32" customHeight="1">
      <c r="A8" s="49" t="inlineStr">
        <is>
          <t>Overdue Bills</t>
        </is>
      </c>
      <c r="B8" s="52">
        <f>LOGIC!B46</f>
        <v/>
      </c>
    </row>
    <row r="9" ht="32" customHeight="1">
      <c r="A9" s="49" t="inlineStr">
        <is>
          <t>DPO (Days)</t>
        </is>
      </c>
      <c r="B9" s="53">
        <f>LOGIC!B47</f>
        <v/>
      </c>
    </row>
    <row r="10" ht="32" customHeight="1">
      <c r="A10" s="49" t="inlineStr">
        <is>
          <t>AP Health</t>
        </is>
      </c>
      <c r="B10" s="54">
        <f>LOGIC!B51</f>
        <v/>
      </c>
    </row>
    <row r="12" ht="28" customHeight="1">
      <c r="A12" s="17" t="inlineStr">
        <is>
          <t xml:space="preserve">  DISCOUNT ANALYSIS</t>
        </is>
      </c>
      <c r="B12" s="18" t="n"/>
      <c r="C12" s="18" t="n"/>
      <c r="D12" s="18" t="n"/>
      <c r="E12" s="18" t="n"/>
    </row>
    <row r="13" ht="32" customHeight="1">
      <c r="A13" s="49" t="inlineStr">
        <is>
          <t>Total if All Discounts Taken</t>
        </is>
      </c>
      <c r="B13" s="51">
        <f>LOGIC!B41</f>
        <v/>
      </c>
    </row>
    <row r="14" ht="32" customHeight="1">
      <c r="A14" s="49" t="inlineStr">
        <is>
          <t>Total Discount Savings</t>
        </is>
      </c>
      <c r="B14" s="51">
        <f>LOGIC!B42</f>
        <v/>
      </c>
    </row>
    <row r="15" ht="32" customHeight="1">
      <c r="A15" s="49" t="inlineStr">
        <is>
          <t>Annualized Discount ROI</t>
        </is>
      </c>
      <c r="B15" s="55">
        <f>LOGIC!B50</f>
        <v/>
      </c>
    </row>
    <row r="17" ht="28" customHeight="1">
      <c r="A17" s="37" t="inlineStr">
        <is>
          <t xml:space="preserve">  CASH POSITION</t>
        </is>
      </c>
      <c r="B17" s="38" t="n"/>
      <c r="C17" s="38" t="n"/>
      <c r="D17" s="38" t="n"/>
      <c r="E17" s="38" t="n"/>
    </row>
    <row r="18" ht="32" customHeight="1">
      <c r="A18" s="49" t="inlineStr">
        <is>
          <t>Available Cash</t>
        </is>
      </c>
      <c r="B18" s="51">
        <f>CONFIG!B4</f>
        <v/>
      </c>
    </row>
    <row r="19" ht="32" customHeight="1">
      <c r="A19" s="49" t="inlineStr">
        <is>
          <t>Cash Coverage Ratio</t>
        </is>
      </c>
      <c r="B19" s="56">
        <f>LOGIC!B44</f>
        <v/>
      </c>
    </row>
    <row r="20" ht="32" customHeight="1">
      <c r="A20" s="49" t="inlineStr">
        <is>
          <t>Cash After Payments</t>
        </is>
      </c>
      <c r="B20" s="51">
        <f>LOGIC!B49</f>
        <v/>
      </c>
    </row>
    <row r="22" ht="28" customHeight="1">
      <c r="A22" s="41" t="inlineStr">
        <is>
          <t xml:space="preserve">  WEEKLY PAYMENT SCHEDULE</t>
        </is>
      </c>
      <c r="B22" s="42" t="n"/>
      <c r="C22" s="42" t="n"/>
      <c r="D22" s="42" t="n"/>
      <c r="E22" s="42" t="n"/>
    </row>
    <row r="23" ht="32" customHeight="1">
      <c r="A23" s="19" t="inlineStr">
        <is>
          <t>Week</t>
        </is>
      </c>
      <c r="B23" s="19" t="inlineStr">
        <is>
          <t>Total Due</t>
        </is>
      </c>
      <c r="C23" s="19" t="inlineStr">
        <is>
          <t>After Discounts</t>
        </is>
      </c>
      <c r="D23" s="19" t="inlineStr">
        <is>
          <t>Savings</t>
        </is>
      </c>
      <c r="E23" s="19" t="inlineStr">
        <is>
          <t>Cumulative</t>
        </is>
      </c>
    </row>
    <row r="24">
      <c r="A24" s="57" t="inlineStr">
        <is>
          <t>Week 1</t>
        </is>
      </c>
      <c r="B24" s="58">
        <f>LOGIC!B33</f>
        <v/>
      </c>
      <c r="C24" s="59">
        <f>LOGIC!C33</f>
        <v/>
      </c>
      <c r="D24" s="59">
        <f>LOGIC!D33</f>
        <v/>
      </c>
      <c r="E24" s="58">
        <f>LOGIC!F33</f>
        <v/>
      </c>
    </row>
    <row r="25">
      <c r="A25" s="57" t="inlineStr">
        <is>
          <t>Week 2</t>
        </is>
      </c>
      <c r="B25" s="58">
        <f>LOGIC!B34</f>
        <v/>
      </c>
      <c r="C25" s="59">
        <f>LOGIC!C34</f>
        <v/>
      </c>
      <c r="D25" s="59">
        <f>LOGIC!D34</f>
        <v/>
      </c>
      <c r="E25" s="58">
        <f>LOGIC!F34</f>
        <v/>
      </c>
    </row>
    <row r="26">
      <c r="A26" s="57" t="inlineStr">
        <is>
          <t>Week 3</t>
        </is>
      </c>
      <c r="B26" s="58">
        <f>LOGIC!B35</f>
        <v/>
      </c>
      <c r="C26" s="59">
        <f>LOGIC!C35</f>
        <v/>
      </c>
      <c r="D26" s="59">
        <f>LOGIC!D35</f>
        <v/>
      </c>
      <c r="E26" s="58">
        <f>LOGIC!F35</f>
        <v/>
      </c>
    </row>
    <row r="27">
      <c r="A27" s="57" t="inlineStr">
        <is>
          <t>Week 4</t>
        </is>
      </c>
      <c r="B27" s="58">
        <f>LOGIC!B36</f>
        <v/>
      </c>
      <c r="C27" s="59">
        <f>LOGIC!C36</f>
        <v/>
      </c>
      <c r="D27" s="59">
        <f>LOGIC!D36</f>
        <v/>
      </c>
      <c r="E27" s="58">
        <f>LOGIC!F36</f>
        <v/>
      </c>
    </row>
    <row r="29" ht="24" customHeight="1">
      <c r="A29" s="60" t="inlineStr">
        <is>
          <t>RangeLead.com  |  Premium B2B Lead Data  |  Free Download — rangelead.com/free-tools</t>
        </is>
      </c>
    </row>
  </sheetData>
  <mergeCells count="7">
    <mergeCell ref="A12:E12"/>
    <mergeCell ref="A4:E4"/>
    <mergeCell ref="A29:E29"/>
    <mergeCell ref="A2:E2"/>
    <mergeCell ref="A1:E1"/>
    <mergeCell ref="A22:E22"/>
    <mergeCell ref="A17:E17"/>
  </mergeCells>
  <conditionalFormatting sqref="B10">
    <cfRule type="cellIs" priority="1" operator="equal" dxfId="2">
      <formula>"HEALTHY"</formula>
    </cfRule>
    <cfRule type="cellIs" priority="2" operator="equal" dxfId="1">
      <formula>"ATTENTION"</formula>
    </cfRule>
    <cfRule type="cellIs" priority="3" operator="equal" dxfId="0">
      <formula>"CRITICAL"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2026-02-10T15:45:37Z</dcterms:created>
  <dcterms:modified xmlns:dcterms="http://purl.org/dc/terms/" xmlns:xsi="http://www.w3.org/2001/XMLSchema-instance" xsi:type="dcterms:W3CDTF">2026-02-10T15:45:37Z</dcterms:modified>
</cp:coreProperties>
</file>